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énes\Documents\Kukklub_2014_0301\Tevékenység\Honlap\www\Felrakásra\Hírlevél\Hírlev_2014\SzD\23_ik\"/>
    </mc:Choice>
  </mc:AlternateContent>
  <bookViews>
    <workbookView xWindow="120" yWindow="90" windowWidth="12120" windowHeight="5445" activeTab="4"/>
  </bookViews>
  <sheets>
    <sheet name="Leírás" sheetId="5" r:id="rId1"/>
    <sheet name="Munkatábla" sheetId="2" state="hidden" r:id="rId2"/>
    <sheet name="Költségpéldák" sheetId="3" state="hidden" r:id="rId3"/>
    <sheet name="Költségek" sheetId="6" r:id="rId4"/>
    <sheet name="Eredménytábla" sheetId="1" r:id="rId5"/>
    <sheet name="Diagram" sheetId="4" r:id="rId6"/>
    <sheet name="Termésbecslés" sheetId="44" r:id="rId7"/>
  </sheets>
  <calcPr calcId="152511"/>
</workbook>
</file>

<file path=xl/calcChain.xml><?xml version="1.0" encoding="utf-8"?>
<calcChain xmlns="http://schemas.openxmlformats.org/spreadsheetml/2006/main">
  <c r="A24" i="2" l="1"/>
  <c r="A19" i="2"/>
  <c r="A20" i="2"/>
  <c r="A21" i="2"/>
  <c r="A22" i="2"/>
  <c r="A23" i="2"/>
  <c r="A9" i="2"/>
  <c r="A10" i="2"/>
  <c r="A11" i="2"/>
  <c r="A12" i="2"/>
  <c r="A13" i="2"/>
  <c r="A14" i="2"/>
  <c r="A15" i="2"/>
  <c r="A16" i="2"/>
  <c r="A17" i="2"/>
  <c r="A18" i="2"/>
  <c r="A8" i="2"/>
  <c r="B16" i="2"/>
  <c r="B17" i="2"/>
  <c r="B18" i="2"/>
  <c r="L12" i="44"/>
  <c r="H12" i="44"/>
  <c r="G12" i="44"/>
  <c r="D12" i="44"/>
  <c r="C12" i="44"/>
  <c r="L11" i="44"/>
  <c r="K11" i="44"/>
  <c r="K12" i="44" s="1"/>
  <c r="J11" i="44"/>
  <c r="J12" i="44" s="1"/>
  <c r="I11" i="44"/>
  <c r="I12" i="44" s="1"/>
  <c r="H11" i="44"/>
  <c r="G11" i="44"/>
  <c r="F11" i="44"/>
  <c r="F12" i="44" s="1"/>
  <c r="E11" i="44"/>
  <c r="E12" i="44" s="1"/>
  <c r="D11" i="44"/>
  <c r="C11" i="44"/>
  <c r="L10" i="44"/>
  <c r="K10" i="44"/>
  <c r="J10" i="44"/>
  <c r="I10" i="44"/>
  <c r="H10" i="44"/>
  <c r="G10" i="44"/>
  <c r="F10" i="44"/>
  <c r="E10" i="44"/>
  <c r="D10" i="44"/>
  <c r="C10" i="44"/>
  <c r="B9" i="44"/>
  <c r="B8" i="44"/>
  <c r="B7" i="44"/>
  <c r="M6" i="44"/>
  <c r="B6" i="44"/>
  <c r="B10" i="44" s="1"/>
  <c r="M5" i="44"/>
  <c r="B5" i="44"/>
  <c r="M4" i="44"/>
  <c r="B4" i="44"/>
  <c r="M3" i="44"/>
  <c r="C3" i="44"/>
  <c r="B3" i="44"/>
  <c r="M2" i="44"/>
  <c r="L2" i="44"/>
  <c r="L3" i="44" s="1"/>
  <c r="K2" i="44"/>
  <c r="K3" i="44" s="1"/>
  <c r="J2" i="44"/>
  <c r="J3" i="44" s="1"/>
  <c r="I2" i="44"/>
  <c r="I3" i="44" s="1"/>
  <c r="H2" i="44"/>
  <c r="H3" i="44" s="1"/>
  <c r="G2" i="44"/>
  <c r="G3" i="44" s="1"/>
  <c r="F2" i="44"/>
  <c r="F3" i="44" s="1"/>
  <c r="E2" i="44"/>
  <c r="E3" i="44" s="1"/>
  <c r="D2" i="44"/>
  <c r="D3" i="44" s="1"/>
  <c r="B2" i="44"/>
  <c r="B11" i="44" l="1"/>
  <c r="B12" i="44" s="1"/>
  <c r="B21" i="2"/>
  <c r="B8" i="2"/>
  <c r="B9" i="2"/>
  <c r="B10" i="2"/>
  <c r="B11" i="2"/>
  <c r="B12" i="2"/>
  <c r="B13" i="2"/>
  <c r="B14" i="2"/>
  <c r="B15" i="2"/>
  <c r="B19" i="2"/>
  <c r="B20" i="2"/>
  <c r="B24" i="2"/>
  <c r="B5" i="2" s="1"/>
  <c r="K10" i="1" s="1"/>
  <c r="B23" i="2"/>
  <c r="B4" i="2" s="1"/>
  <c r="K9" i="1" s="1"/>
  <c r="B26" i="2"/>
  <c r="B6" i="2" s="1"/>
  <c r="K11" i="1" s="1"/>
  <c r="B22" i="2"/>
  <c r="K8" i="1" s="1"/>
  <c r="B25" i="2"/>
  <c r="K12" i="1" s="1"/>
  <c r="K16" i="1"/>
  <c r="B25" i="6"/>
  <c r="B3" i="2" l="1"/>
  <c r="K7" i="1" s="1"/>
  <c r="D9" i="1" s="1"/>
  <c r="I7" i="1" l="1"/>
  <c r="D13" i="1"/>
  <c r="G10" i="1"/>
  <c r="F10" i="1"/>
  <c r="H6" i="1"/>
  <c r="H9" i="1"/>
  <c r="H13" i="1"/>
  <c r="F5" i="1"/>
  <c r="I12" i="1"/>
  <c r="G13" i="1"/>
  <c r="E13" i="1"/>
  <c r="G4" i="1"/>
  <c r="C5" i="1"/>
  <c r="C7" i="1"/>
  <c r="D8" i="1"/>
  <c r="D4" i="1"/>
  <c r="C13" i="1"/>
  <c r="H8" i="1"/>
  <c r="E6" i="1"/>
  <c r="C11" i="1"/>
  <c r="F4" i="1"/>
  <c r="G8" i="1"/>
  <c r="E10" i="1"/>
  <c r="D6" i="1"/>
  <c r="E17" i="1"/>
  <c r="I8" i="1"/>
  <c r="E5" i="1"/>
  <c r="C10" i="1"/>
  <c r="G11" i="1"/>
  <c r="G7" i="1"/>
  <c r="C6" i="1"/>
  <c r="E7" i="1"/>
  <c r="I6" i="1"/>
  <c r="H7" i="1"/>
  <c r="H10" i="1"/>
  <c r="F7" i="1"/>
  <c r="H5" i="1"/>
  <c r="E11" i="1"/>
  <c r="I10" i="1"/>
  <c r="F13" i="1"/>
  <c r="G6" i="1"/>
  <c r="I9" i="1"/>
  <c r="G5" i="1"/>
  <c r="G12" i="1"/>
  <c r="F8" i="1"/>
  <c r="K15" i="1"/>
  <c r="F6" i="1"/>
  <c r="D7" i="1"/>
  <c r="I5" i="1"/>
  <c r="C9" i="1"/>
  <c r="C8" i="1"/>
  <c r="D5" i="1"/>
  <c r="E8" i="1"/>
  <c r="F12" i="1"/>
  <c r="I4" i="1"/>
  <c r="C12" i="1"/>
  <c r="G9" i="1"/>
  <c r="E12" i="1"/>
  <c r="I11" i="1"/>
  <c r="H12" i="1"/>
  <c r="F9" i="1"/>
  <c r="D12" i="1"/>
  <c r="I13" i="1"/>
  <c r="H11" i="1"/>
  <c r="F11" i="1"/>
  <c r="D11" i="1"/>
  <c r="E4" i="1"/>
  <c r="C4" i="1"/>
  <c r="D10" i="1"/>
  <c r="E9" i="1"/>
  <c r="H4" i="1"/>
  <c r="L10" i="1" l="1"/>
  <c r="M10" i="1"/>
  <c r="L8" i="1"/>
  <c r="L7" i="1"/>
  <c r="M7" i="1"/>
  <c r="G14" i="1"/>
  <c r="G16" i="1" s="1"/>
  <c r="E14" i="1"/>
  <c r="E15" i="1" s="1"/>
  <c r="M13" i="1"/>
  <c r="H14" i="1"/>
  <c r="H15" i="1" s="1"/>
  <c r="C14" i="1"/>
  <c r="C16" i="1" s="1"/>
  <c r="I14" i="1"/>
  <c r="I15" i="1" s="1"/>
  <c r="M9" i="1"/>
  <c r="D14" i="1"/>
  <c r="D15" i="1" s="1"/>
  <c r="M12" i="1"/>
  <c r="M8" i="1"/>
  <c r="L13" i="1"/>
  <c r="M11" i="1"/>
  <c r="L12" i="1"/>
  <c r="L11" i="1"/>
  <c r="F14" i="1"/>
  <c r="F16" i="1" s="1"/>
  <c r="G15" i="1"/>
  <c r="L9" i="1"/>
  <c r="E16" i="1" l="1"/>
  <c r="H16" i="1"/>
  <c r="C15" i="1"/>
  <c r="I16" i="1"/>
  <c r="M14" i="1"/>
  <c r="D16" i="1"/>
  <c r="L14" i="1"/>
  <c r="F15" i="1"/>
</calcChain>
</file>

<file path=xl/comments1.xml><?xml version="1.0" encoding="utf-8"?>
<comments xmlns="http://schemas.openxmlformats.org/spreadsheetml/2006/main">
  <authors>
    <author>Szieberth Dénes</author>
  </authors>
  <commentList>
    <comment ref="N2" authorId="0" shapeId="0">
      <text>
        <r>
          <rPr>
            <b/>
            <sz val="9"/>
            <color indexed="81"/>
            <rFont val="Segoe UI"/>
            <family val="2"/>
            <charset val="238"/>
          </rPr>
          <t>Szieberth Dénes:</t>
        </r>
        <r>
          <rPr>
            <sz val="9"/>
            <color indexed="81"/>
            <rFont val="Segoe UI"/>
            <family val="2"/>
            <charset val="238"/>
          </rPr>
          <t xml:space="preserve">
ikersornál a két közeli sor együtt
</t>
        </r>
      </text>
    </comment>
  </commentList>
</comments>
</file>

<file path=xl/sharedStrings.xml><?xml version="1.0" encoding="utf-8"?>
<sst xmlns="http://schemas.openxmlformats.org/spreadsheetml/2006/main" count="97" uniqueCount="76">
  <si>
    <t>ért ár ft/t</t>
  </si>
  <si>
    <t>vízelvonás ft/%*t</t>
  </si>
  <si>
    <t>állandó ft/t</t>
  </si>
  <si>
    <t>változó ft/ha</t>
  </si>
  <si>
    <t>termés, tha</t>
  </si>
  <si>
    <t>vetés</t>
  </si>
  <si>
    <t>műtrágya szórás</t>
  </si>
  <si>
    <t>kultivátorozás</t>
  </si>
  <si>
    <t>Szárítás, víz%*t*Ft</t>
  </si>
  <si>
    <t>Talaj fertőtlenítő szer</t>
  </si>
  <si>
    <t>vízelvonás%</t>
  </si>
  <si>
    <t xml:space="preserve">műtrágya </t>
  </si>
  <si>
    <t>talajmunka ősszel</t>
  </si>
  <si>
    <t>talajmunka tavasszal</t>
  </si>
  <si>
    <t>permetezés 2x</t>
  </si>
  <si>
    <t>kombájnolás</t>
  </si>
  <si>
    <t>Gyomirtó szer</t>
  </si>
  <si>
    <t>Vetőmag</t>
  </si>
  <si>
    <t>Változó költségek, Ft/ha</t>
  </si>
  <si>
    <t>terményszállítás, betárolás Ft/t</t>
  </si>
  <si>
    <t>Értékesítési átlagár - értékesítési költségekkel csökkentve</t>
  </si>
  <si>
    <t>Földbérlet</t>
  </si>
  <si>
    <t>Támogatások Ft/ha</t>
  </si>
  <si>
    <t>vízelvonás Ft*t*%</t>
  </si>
  <si>
    <t>értékesítési ár Ft/t</t>
  </si>
  <si>
    <t>állandó költségek Ft/t</t>
  </si>
  <si>
    <t>Földbérlet Ft/ha</t>
  </si>
  <si>
    <t>változó költségek Ft/ha</t>
  </si>
  <si>
    <t>Írható cellák</t>
  </si>
  <si>
    <t>Módosítsa a költségtényezők adatait igényének megfelelően (Írható cellák)</t>
  </si>
  <si>
    <t>Tekintse meg az eredményt az "Eredménytábla" ablakban</t>
  </si>
  <si>
    <t xml:space="preserve"> </t>
  </si>
  <si>
    <t>A táblázatok segítségével könnyen becsülhető, hogy az egyes költségek és az értékesítési ár  milyen hatást gyakorolnak a kukoricatermesztés eredményességére</t>
  </si>
  <si>
    <t>Költséghely</t>
  </si>
  <si>
    <t>Minimum</t>
  </si>
  <si>
    <t>Maximum</t>
  </si>
  <si>
    <t>minimum</t>
  </si>
  <si>
    <t>maximum</t>
  </si>
  <si>
    <t>Tekintse meg az eredményt a "Diagram" ablakban. A rácsok sarkaiból kiindulva megkapja, hogy a tervezett termésszinten hány % vízelvonás biztosítja a tervezett eredményt. Ha ennél több szemnedvességet kell elvonni, az eredmény arányosan csökken, ha kevesebbet, nő.</t>
  </si>
  <si>
    <t>Eredmény</t>
  </si>
  <si>
    <t>Termés-szintek t/ha</t>
  </si>
  <si>
    <t>költség-tényezők</t>
  </si>
  <si>
    <t>költsé-gek Ft</t>
  </si>
  <si>
    <t>Talajfertőtlenítő szer</t>
  </si>
  <si>
    <t>Figyelem! Csak a nem védett költségcellák módosíthatók a "Költségek" ablakban!</t>
  </si>
  <si>
    <t>Kattintson a "Költségek" munkalapra</t>
  </si>
  <si>
    <t>A táblázat adatai egy, a Magyar Kukorica Klub által megkérdezett, átlagosnak tartott, közepes méretű mezőgazdasági vállalkozás közlését tartalmazzák! A megnyitáskor megjelenő adatok és diagram hasonlók lehetnek, de nem egyezhetnek meg más vállalkozások adataival.</t>
  </si>
  <si>
    <t>Megnevezés</t>
  </si>
  <si>
    <t xml:space="preserve"> Eredmény</t>
  </si>
  <si>
    <t>Minta1</t>
  </si>
  <si>
    <t>Minta2</t>
  </si>
  <si>
    <t>Minta3</t>
  </si>
  <si>
    <t>Minta4</t>
  </si>
  <si>
    <t>Minta5</t>
  </si>
  <si>
    <t>Minta6</t>
  </si>
  <si>
    <t>Minta7</t>
  </si>
  <si>
    <t>Minta8</t>
  </si>
  <si>
    <t>Minta9</t>
  </si>
  <si>
    <t>Minta10</t>
  </si>
  <si>
    <t>Mintahossz, m</t>
  </si>
  <si>
    <t>Sortáv, m</t>
  </si>
  <si>
    <t>Sortávolság, m (0,…)</t>
  </si>
  <si>
    <t>Minta hossza, m (1.,..)</t>
  </si>
  <si>
    <t>Tövek száma, db (…)</t>
  </si>
  <si>
    <t>Csövek száma, db (…)</t>
  </si>
  <si>
    <t>Mintacsövek száma, db (…)</t>
  </si>
  <si>
    <t>Mintacsövek összsúlya, g (…)</t>
  </si>
  <si>
    <t>Lemorzsolt szem súlya, g (…)</t>
  </si>
  <si>
    <t>Lemorzsolt szem nedvességtartalma, % (..,.)</t>
  </si>
  <si>
    <t>Átlagos szemsúly, nedves, g (…)</t>
  </si>
  <si>
    <t>Átlagos szemsúly/cső, 14,5%, g (…)</t>
  </si>
  <si>
    <t>Becsült kg/ha (…..)</t>
  </si>
  <si>
    <t>Lombtrágya</t>
  </si>
  <si>
    <t>Gyomirtó permetezés 2x</t>
  </si>
  <si>
    <t>Egyéb növénykondicionálók</t>
  </si>
  <si>
    <t>Növényvédelem állományban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</si>
</sst>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;[Red]\-0\ "/>
    <numFmt numFmtId="165" formatCode="0.0"/>
    <numFmt numFmtId="168" formatCode="0.000"/>
  </numFmts>
  <fonts count="24" x14ac:knownFonts="1">
    <font>
      <sz val="10"/>
      <name val="Arial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53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14"/>
      <color indexed="12"/>
      <name val="Arial"/>
      <family val="2"/>
      <charset val="238"/>
    </font>
    <font>
      <b/>
      <sz val="14"/>
      <color indexed="19"/>
      <name val="Arial"/>
      <family val="2"/>
      <charset val="238"/>
    </font>
    <font>
      <b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centerContinuous" vertical="center" wrapText="1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Continuous" wrapText="1"/>
    </xf>
    <xf numFmtId="0" fontId="6" fillId="0" borderId="0" xfId="0" applyFont="1" applyAlignment="1">
      <alignment horizontal="centerContinuous" wrapText="1"/>
    </xf>
    <xf numFmtId="0" fontId="9" fillId="0" borderId="0" xfId="0" applyFont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0" fillId="0" borderId="0" xfId="0" applyProtection="1"/>
    <xf numFmtId="0" fontId="0" fillId="0" borderId="0" xfId="0" applyAlignment="1">
      <alignment horizontal="centerContinuous"/>
    </xf>
    <xf numFmtId="0" fontId="10" fillId="0" borderId="1" xfId="0" applyFont="1" applyBorder="1"/>
    <xf numFmtId="0" fontId="10" fillId="0" borderId="1" xfId="0" applyFont="1" applyBorder="1" applyAlignment="1">
      <alignment horizontal="centerContinuous" vertical="center" wrapText="1"/>
    </xf>
    <xf numFmtId="9" fontId="10" fillId="0" borderId="1" xfId="0" applyNumberFormat="1" applyFont="1" applyBorder="1" applyAlignment="1">
      <alignment horizontal="centerContinuous" vertical="center" wrapText="1"/>
    </xf>
    <xf numFmtId="0" fontId="10" fillId="0" borderId="1" xfId="0" applyFont="1" applyBorder="1" applyAlignment="1">
      <alignment horizontal="centerContinuous"/>
    </xf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Protection="1">
      <protection hidden="1"/>
    </xf>
    <xf numFmtId="0" fontId="10" fillId="0" borderId="1" xfId="0" applyFont="1" applyBorder="1" applyProtection="1">
      <protection hidden="1"/>
    </xf>
    <xf numFmtId="0" fontId="10" fillId="0" borderId="0" xfId="0" applyFont="1"/>
    <xf numFmtId="164" fontId="10" fillId="0" borderId="0" xfId="0" applyNumberFormat="1" applyFont="1"/>
    <xf numFmtId="0" fontId="1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" fontId="13" fillId="0" borderId="0" xfId="0" applyNumberFormat="1" applyFont="1"/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/>
    </xf>
    <xf numFmtId="0" fontId="16" fillId="0" borderId="0" xfId="0" applyFont="1" applyFill="1" applyProtection="1"/>
    <xf numFmtId="0" fontId="17" fillId="0" borderId="0" xfId="0" applyFont="1" applyFill="1" applyProtection="1"/>
    <xf numFmtId="0" fontId="18" fillId="0" borderId="0" xfId="0" applyFont="1" applyFill="1" applyProtection="1"/>
    <xf numFmtId="0" fontId="0" fillId="0" borderId="0" xfId="0" applyFill="1" applyProtection="1"/>
    <xf numFmtId="0" fontId="18" fillId="3" borderId="0" xfId="0" applyFont="1" applyFill="1" applyProtection="1"/>
    <xf numFmtId="2" fontId="19" fillId="0" borderId="0" xfId="0" applyNumberFormat="1" applyFont="1" applyFill="1" applyProtection="1"/>
    <xf numFmtId="168" fontId="19" fillId="0" borderId="0" xfId="0" applyNumberFormat="1" applyFont="1" applyFill="1" applyProtection="1"/>
    <xf numFmtId="168" fontId="18" fillId="0" borderId="0" xfId="0" applyNumberFormat="1" applyFont="1" applyFill="1" applyProtection="1"/>
    <xf numFmtId="1" fontId="0" fillId="0" borderId="0" xfId="0" applyNumberFormat="1" applyFill="1" applyProtection="1"/>
    <xf numFmtId="0" fontId="22" fillId="0" borderId="0" xfId="0" applyFont="1" applyFill="1" applyProtection="1"/>
    <xf numFmtId="0" fontId="23" fillId="0" borderId="0" xfId="0" applyFont="1" applyFill="1" applyProtection="1"/>
    <xf numFmtId="168" fontId="22" fillId="0" borderId="0" xfId="0" applyNumberFormat="1" applyFont="1" applyFill="1" applyProtection="1"/>
    <xf numFmtId="1" fontId="22" fillId="0" borderId="0" xfId="0" applyNumberFormat="1" applyFont="1" applyFill="1" applyProtection="1"/>
    <xf numFmtId="1" fontId="23" fillId="0" borderId="0" xfId="0" applyNumberFormat="1" applyFont="1" applyFill="1" applyProtection="1"/>
    <xf numFmtId="0" fontId="9" fillId="2" borderId="0" xfId="0" applyFont="1" applyFill="1" applyProtection="1"/>
    <xf numFmtId="0" fontId="0" fillId="2" borderId="0" xfId="0" applyFill="1" applyProtection="1"/>
    <xf numFmtId="0" fontId="0" fillId="0" borderId="0" xfId="0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Continuous" vertical="center" wrapText="1"/>
    </xf>
    <xf numFmtId="0" fontId="0" fillId="0" borderId="0" xfId="0" applyFill="1" applyBorder="1" applyAlignment="1" applyProtection="1">
      <alignment horizontal="centerContinuous" vertical="center" wrapText="1"/>
    </xf>
    <xf numFmtId="1" fontId="0" fillId="0" borderId="0" xfId="0" applyNumberFormat="1" applyProtection="1"/>
    <xf numFmtId="0" fontId="6" fillId="2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2" fontId="0" fillId="0" borderId="0" xfId="0" applyNumberFormat="1" applyProtection="1"/>
    <xf numFmtId="165" fontId="0" fillId="0" borderId="0" xfId="0" applyNumberFormat="1" applyProtection="1"/>
    <xf numFmtId="1" fontId="14" fillId="0" borderId="0" xfId="0" applyNumberFormat="1" applyFont="1" applyProtection="1"/>
    <xf numFmtId="0" fontId="2" fillId="2" borderId="0" xfId="0" applyFont="1" applyFill="1" applyAlignment="1" applyProtection="1">
      <alignment vertical="center" wrapText="1"/>
    </xf>
    <xf numFmtId="0" fontId="11" fillId="2" borderId="0" xfId="0" applyFont="1" applyFill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1" fontId="13" fillId="2" borderId="0" xfId="0" applyNumberFormat="1" applyFont="1" applyFill="1" applyProtection="1"/>
    <xf numFmtId="0" fontId="3" fillId="2" borderId="0" xfId="0" applyFont="1" applyFill="1" applyAlignment="1" applyProtection="1">
      <alignment vertical="center" wrapText="1"/>
    </xf>
    <xf numFmtId="0" fontId="9" fillId="0" borderId="0" xfId="0" applyFont="1" applyProtection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7"/>
      <c:hPercent val="100"/>
      <c:rotY val="54"/>
      <c:depthPercent val="100"/>
      <c:rAngAx val="0"/>
    </c:view3D>
    <c:floor>
      <c:thickness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1706308169596704E-2"/>
          <c:y val="0.1"/>
          <c:w val="0.7187176835573944"/>
          <c:h val="0.75762711864406851"/>
        </c:manualLayout>
      </c:layout>
      <c:surface3DChart>
        <c:wireframe val="0"/>
        <c:ser>
          <c:idx val="0"/>
          <c:order val="0"/>
          <c:tx>
            <c:strRef>
              <c:f>Eredménytábla!$B$7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Eredménytábla!$E$3:$I$3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</c:numCache>
            </c:numRef>
          </c:cat>
          <c:val>
            <c:numRef>
              <c:f>Eredménytábla!$E$7:$I$7</c:f>
              <c:numCache>
                <c:formatCode>0_ ;[Red]\-0\ </c:formatCode>
                <c:ptCount val="5"/>
                <c:pt idx="0">
                  <c:v>-58866</c:v>
                </c:pt>
                <c:pt idx="1">
                  <c:v>-72249.72</c:v>
                </c:pt>
                <c:pt idx="2">
                  <c:v>-81567</c:v>
                </c:pt>
                <c:pt idx="3">
                  <c:v>-91200.12</c:v>
                </c:pt>
                <c:pt idx="4">
                  <c:v>-106242</c:v>
                </c:pt>
              </c:numCache>
            </c:numRef>
          </c:val>
        </c:ser>
        <c:ser>
          <c:idx val="1"/>
          <c:order val="1"/>
          <c:tx>
            <c:strRef>
              <c:f>Eredménytábla!$B$8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Eredménytábla!$E$3:$I$3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</c:numCache>
            </c:numRef>
          </c:cat>
          <c:val>
            <c:numRef>
              <c:f>Eredménytábla!$E$8:$I$8</c:f>
              <c:numCache>
                <c:formatCode>0_ ;[Red]\-0\ </c:formatCode>
                <c:ptCount val="5"/>
                <c:pt idx="0">
                  <c:v>-23495.5</c:v>
                </c:pt>
                <c:pt idx="1">
                  <c:v>-39109.839999999997</c:v>
                </c:pt>
                <c:pt idx="2">
                  <c:v>-49980</c:v>
                </c:pt>
                <c:pt idx="3">
                  <c:v>-61218.64</c:v>
                </c:pt>
                <c:pt idx="4">
                  <c:v>-78767.5</c:v>
                </c:pt>
              </c:numCache>
            </c:numRef>
          </c:val>
        </c:ser>
        <c:ser>
          <c:idx val="2"/>
          <c:order val="2"/>
          <c:tx>
            <c:strRef>
              <c:f>Eredménytábla!$B$9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Eredménytábla!$E$3:$I$3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</c:numCache>
            </c:numRef>
          </c:cat>
          <c:val>
            <c:numRef>
              <c:f>Eredménytábla!$E$9:$I$9</c:f>
              <c:numCache>
                <c:formatCode>0_ ;[Red]\-0\ </c:formatCode>
                <c:ptCount val="5"/>
                <c:pt idx="0">
                  <c:v>11875</c:v>
                </c:pt>
                <c:pt idx="1">
                  <c:v>-5969.9600000000064</c:v>
                </c:pt>
                <c:pt idx="2">
                  <c:v>-18393</c:v>
                </c:pt>
                <c:pt idx="3">
                  <c:v>-31237.160000000003</c:v>
                </c:pt>
                <c:pt idx="4">
                  <c:v>-51292.999999999985</c:v>
                </c:pt>
              </c:numCache>
            </c:numRef>
          </c:val>
        </c:ser>
        <c:ser>
          <c:idx val="3"/>
          <c:order val="3"/>
          <c:tx>
            <c:strRef>
              <c:f>Eredménytábla!$B$10</c:f>
              <c:strCache>
                <c:ptCount val="1"/>
                <c:pt idx="0">
                  <c:v>9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Eredménytábla!$E$3:$I$3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</c:numCache>
            </c:numRef>
          </c:cat>
          <c:val>
            <c:numRef>
              <c:f>Eredménytábla!$E$10:$I$10</c:f>
              <c:numCache>
                <c:formatCode>0_ ;[Red]\-0\ </c:formatCode>
                <c:ptCount val="5"/>
                <c:pt idx="0">
                  <c:v>47245.5</c:v>
                </c:pt>
                <c:pt idx="1">
                  <c:v>27169.919999999998</c:v>
                </c:pt>
                <c:pt idx="2">
                  <c:v>13193.999999999993</c:v>
                </c:pt>
                <c:pt idx="3">
                  <c:v>-1255.6800000000076</c:v>
                </c:pt>
                <c:pt idx="4">
                  <c:v>-23818.499999999985</c:v>
                </c:pt>
              </c:numCache>
            </c:numRef>
          </c:val>
        </c:ser>
        <c:ser>
          <c:idx val="4"/>
          <c:order val="4"/>
          <c:tx>
            <c:strRef>
              <c:f>Eredménytábla!$B$11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Eredménytábla!$E$3:$I$3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</c:numCache>
            </c:numRef>
          </c:cat>
          <c:val>
            <c:numRef>
              <c:f>Eredménytábla!$E$11:$I$11</c:f>
              <c:numCache>
                <c:formatCode>0_ ;[Red]\-0\ </c:formatCode>
                <c:ptCount val="5"/>
                <c:pt idx="0">
                  <c:v>82616</c:v>
                </c:pt>
                <c:pt idx="1">
                  <c:v>60309.799999999996</c:v>
                </c:pt>
                <c:pt idx="2">
                  <c:v>44780.999999999985</c:v>
                </c:pt>
                <c:pt idx="3">
                  <c:v>28725.799999999988</c:v>
                </c:pt>
                <c:pt idx="4">
                  <c:v>3656.0000000000146</c:v>
                </c:pt>
              </c:numCache>
            </c:numRef>
          </c:val>
        </c:ser>
        <c:ser>
          <c:idx val="5"/>
          <c:order val="5"/>
          <c:tx>
            <c:strRef>
              <c:f>Eredménytábla!$B$12</c:f>
              <c:strCache>
                <c:ptCount val="1"/>
                <c:pt idx="0">
                  <c:v>12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Eredménytábla!$E$3:$I$3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</c:numCache>
            </c:numRef>
          </c:cat>
          <c:val>
            <c:numRef>
              <c:f>Eredménytábla!$E$12:$I$12</c:f>
              <c:numCache>
                <c:formatCode>0_ ;[Red]\-0\ </c:formatCode>
                <c:ptCount val="5"/>
                <c:pt idx="0">
                  <c:v>153357</c:v>
                </c:pt>
                <c:pt idx="1">
                  <c:v>126589.56</c:v>
                </c:pt>
                <c:pt idx="2">
                  <c:v>107955</c:v>
                </c:pt>
                <c:pt idx="3">
                  <c:v>88688.76</c:v>
                </c:pt>
                <c:pt idx="4">
                  <c:v>58605</c:v>
                </c:pt>
              </c:numCache>
            </c:numRef>
          </c:val>
        </c:ser>
        <c:ser>
          <c:idx val="6"/>
          <c:order val="6"/>
          <c:tx>
            <c:strRef>
              <c:f>Eredménytábla!$B$13</c:f>
              <c:strCache>
                <c:ptCount val="1"/>
                <c:pt idx="0">
                  <c:v>13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Eredménytábla!$E$3:$I$3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</c:numCache>
            </c:numRef>
          </c:cat>
          <c:val>
            <c:numRef>
              <c:f>Eredménytábla!$E$13:$I$13</c:f>
              <c:numCache>
                <c:formatCode>0_ ;[Red]\-0\ </c:formatCode>
                <c:ptCount val="5"/>
                <c:pt idx="0">
                  <c:v>188727.5</c:v>
                </c:pt>
                <c:pt idx="1">
                  <c:v>159729.44</c:v>
                </c:pt>
                <c:pt idx="2">
                  <c:v>139542</c:v>
                </c:pt>
                <c:pt idx="3">
                  <c:v>118670.23999999999</c:v>
                </c:pt>
                <c:pt idx="4">
                  <c:v>86079.500000000029</c:v>
                </c:pt>
              </c:numCache>
            </c:numRef>
          </c:val>
        </c:ser>
        <c:ser>
          <c:idx val="7"/>
          <c:order val="7"/>
          <c:tx>
            <c:strRef>
              <c:f>Eredménytábla!$B$14</c:f>
              <c:strCache>
                <c:ptCount val="1"/>
                <c:pt idx="0">
                  <c:v>Maximum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Eredménytábla!$E$3:$I$3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</c:numCache>
            </c:numRef>
          </c:cat>
          <c:val>
            <c:numRef>
              <c:f>Eredménytábla!$E$14:$I$14</c:f>
              <c:numCache>
                <c:formatCode>0_ ;[Red]\-0\ </c:formatCode>
                <c:ptCount val="5"/>
                <c:pt idx="0">
                  <c:v>188727.5</c:v>
                </c:pt>
                <c:pt idx="1">
                  <c:v>159729.44</c:v>
                </c:pt>
                <c:pt idx="2">
                  <c:v>139542</c:v>
                </c:pt>
                <c:pt idx="3">
                  <c:v>118670.23999999999</c:v>
                </c:pt>
                <c:pt idx="4">
                  <c:v>86079.500000000029</c:v>
                </c:pt>
              </c:numCache>
            </c:numRef>
          </c:val>
        </c:ser>
        <c:bandFmts>
          <c:bandFm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1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2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3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4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5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6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7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9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2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3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4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5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6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7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8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9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2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3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4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5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6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7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8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9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2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253060848"/>
        <c:axId val="253058888"/>
        <c:axId val="462090504"/>
      </c:surface3DChart>
      <c:catAx>
        <c:axId val="253060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vízelvonás %</a:t>
                </a:r>
              </a:p>
            </c:rich>
          </c:tx>
          <c:layout>
            <c:manualLayout>
              <c:xMode val="edge"/>
              <c:yMode val="edge"/>
              <c:x val="0.14581174241186656"/>
              <c:y val="0.781355901940828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25400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253058888"/>
        <c:crosses val="autoZero"/>
        <c:auto val="1"/>
        <c:lblAlgn val="ctr"/>
        <c:lblOffset val="100"/>
        <c:tickLblSkip val="2"/>
        <c:tickMarkSkip val="1"/>
        <c:noMultiLvlLbl val="1"/>
      </c:catAx>
      <c:valAx>
        <c:axId val="253058888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jövedelem, Ft/ha</a:t>
                </a:r>
              </a:p>
            </c:rich>
          </c:tx>
          <c:layout>
            <c:manualLayout>
              <c:xMode val="edge"/>
              <c:yMode val="edge"/>
              <c:x val="0.69596693566831114"/>
              <c:y val="0.35423732747692255"/>
            </c:manualLayout>
          </c:layout>
          <c:overlay val="0"/>
          <c:spPr>
            <a:noFill/>
            <a:ln w="25400">
              <a:noFill/>
            </a:ln>
          </c:spPr>
        </c:title>
        <c:numFmt formatCode="0_ ;[Red]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253060848"/>
        <c:crosses val="max"/>
        <c:crossBetween val="between"/>
        <c:majorUnit val="10000"/>
        <c:minorUnit val="2000"/>
      </c:valAx>
      <c:serAx>
        <c:axId val="462090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termés, t/ha</a:t>
                </a:r>
              </a:p>
            </c:rich>
          </c:tx>
          <c:layout>
            <c:manualLayout>
              <c:xMode val="edge"/>
              <c:yMode val="edge"/>
              <c:x val="0.52533603424053321"/>
              <c:y val="0.857627082328994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25400">
            <a:solidFill>
              <a:srgbClr val="FF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253058888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1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2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3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4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5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6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7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8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9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10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11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12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13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14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15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16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17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18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19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20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21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22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23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24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25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26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27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28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29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egendEntry>
        <c:idx val="30"/>
        <c:txPr>
          <a:bodyPr/>
          <a:lstStyle/>
          <a:p>
            <a:pPr rtl="0"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</c:legendEntry>
      <c:layout>
        <c:manualLayout>
          <c:xMode val="edge"/>
          <c:yMode val="edge"/>
          <c:x val="0.87489637446771429"/>
          <c:y val="5.842394700662417E-2"/>
          <c:w val="0.11764705241720308"/>
          <c:h val="0.877717428178620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u-H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indexed="60"/>
  </sheetPr>
  <sheetViews>
    <sheetView zoomScale="93" workbookViewId="0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346739</xdr:colOff>
      <xdr:row>17</xdr:row>
      <xdr:rowOff>38100</xdr:rowOff>
    </xdr:from>
    <xdr:ext cx="8959185" cy="468333"/>
    <xdr:sp macro="" textlink="">
      <xdr:nvSpPr>
        <xdr:cNvPr id="83969" name="Text Box 1"/>
        <xdr:cNvSpPr txBox="1">
          <a:spLocks noChangeArrowheads="1"/>
        </xdr:cNvSpPr>
      </xdr:nvSpPr>
      <xdr:spPr bwMode="auto">
        <a:xfrm>
          <a:off x="346739" y="3838575"/>
          <a:ext cx="8959185" cy="468333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432" tIns="32004" rIns="27432" bIns="0" anchor="t" upright="1">
          <a:spAutoFit/>
        </a:bodyPr>
        <a:lstStyle/>
        <a:p>
          <a:pPr algn="ctr" rtl="0">
            <a:lnSpc>
              <a:spcPts val="1700"/>
            </a:lnSpc>
            <a:defRPr sz="1000"/>
          </a:pPr>
          <a:r>
            <a:rPr lang="hu-HU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Mentse "másként" , és lesz Önnek egy segítsége a 2014. évi betakarítási eredmények és</a:t>
          </a:r>
        </a:p>
        <a:p>
          <a:pPr algn="ctr" rtl="0">
            <a:lnSpc>
              <a:spcPts val="1700"/>
            </a:lnSpc>
            <a:defRPr sz="1000"/>
          </a:pPr>
          <a:r>
            <a:rPr lang="hu-HU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jövedelmezőség becsléséhez!</a:t>
          </a:r>
        </a:p>
      </xdr:txBody>
    </xdr:sp>
    <xdr:clientData/>
  </xdr:oneCellAnchor>
  <xdr:twoCellAnchor editAs="oneCell">
    <xdr:from>
      <xdr:col>1</xdr:col>
      <xdr:colOff>514350</xdr:colOff>
      <xdr:row>16</xdr:row>
      <xdr:rowOff>133350</xdr:rowOff>
    </xdr:from>
    <xdr:to>
      <xdr:col>1</xdr:col>
      <xdr:colOff>590550</xdr:colOff>
      <xdr:row>18</xdr:row>
      <xdr:rowOff>0</xdr:rowOff>
    </xdr:to>
    <xdr:sp macro="" textlink="">
      <xdr:nvSpPr>
        <xdr:cNvPr id="87042" name="Text Box 2"/>
        <xdr:cNvSpPr txBox="1">
          <a:spLocks noChangeArrowheads="1"/>
        </xdr:cNvSpPr>
      </xdr:nvSpPr>
      <xdr:spPr bwMode="auto">
        <a:xfrm>
          <a:off x="1123950" y="3771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342900</xdr:colOff>
      <xdr:row>8</xdr:row>
      <xdr:rowOff>114300</xdr:rowOff>
    </xdr:from>
    <xdr:ext cx="9201150" cy="1282146"/>
    <xdr:sp macro="" textlink="">
      <xdr:nvSpPr>
        <xdr:cNvPr id="2" name="Szövegdoboz 1"/>
        <xdr:cNvSpPr txBox="1"/>
      </xdr:nvSpPr>
      <xdr:spPr>
        <a:xfrm>
          <a:off x="342900" y="2457450"/>
          <a:ext cx="9201150" cy="12821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hu-HU" sz="1600" b="1"/>
            <a:t>Termésbecslés:</a:t>
          </a:r>
        </a:p>
        <a:p>
          <a:r>
            <a:rPr lang="hu-HU" sz="1200" b="0"/>
            <a:t>A "Termésbeslés" ablakban elvégezhető a várható termés megállapítása.</a:t>
          </a:r>
        </a:p>
        <a:p>
          <a:r>
            <a:rPr lang="hu-HU" sz="1200" b="0"/>
            <a:t>Kellő mintaszm</a:t>
          </a:r>
          <a:r>
            <a:rPr lang="hu-HU" sz="1200" b="0" baseline="0"/>
            <a:t> mellett lehet jó megközelítést kapni.</a:t>
          </a:r>
        </a:p>
        <a:p>
          <a:r>
            <a:rPr lang="hu-HU" sz="1200" b="0" baseline="0"/>
            <a:t>A "kellő mintaszám" attól is függ, hogy mekkora a tábla, és milyen homogén az állomány.</a:t>
          </a:r>
        </a:p>
        <a:p>
          <a:r>
            <a:rPr lang="hu-HU" sz="1200" b="0" baseline="0"/>
            <a:t>A kisebb táblákból is célszerű legalább 3 mintát szedni, de a nagyobbakból is legalább 10 ha-ként célszerű a mintavétel.</a:t>
          </a:r>
        </a:p>
        <a:p>
          <a:r>
            <a:rPr lang="hu-HU" sz="1200" b="0" baseline="0"/>
            <a:t>Takarékoskodni akkor lehet, ha a gazda bejárta a táblát és tudja, hogy mely terméstartományokba mekkora területek esnek.</a:t>
          </a:r>
          <a:endParaRPr lang="hu-HU" sz="1200" b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142875</xdr:colOff>
      <xdr:row>3</xdr:row>
      <xdr:rowOff>114300</xdr:rowOff>
    </xdr:from>
    <xdr:ext cx="3449727" cy="1098762"/>
    <xdr:sp macro="" textlink="">
      <xdr:nvSpPr>
        <xdr:cNvPr id="82945" name="Text Box 1"/>
        <xdr:cNvSpPr txBox="1">
          <a:spLocks noChangeArrowheads="1"/>
        </xdr:cNvSpPr>
      </xdr:nvSpPr>
      <xdr:spPr bwMode="auto">
        <a:xfrm>
          <a:off x="5381625" y="857250"/>
          <a:ext cx="3449727" cy="1098762"/>
        </a:xfrm>
        <a:prstGeom prst="rect">
          <a:avLst/>
        </a:prstGeom>
        <a:solidFill>
          <a:srgbClr val="FFFF99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wrap="none" lIns="36576" tIns="36576" rIns="0" bIns="0" anchor="t" upright="1">
          <a:spAutoFit/>
        </a:bodyPr>
        <a:lstStyle/>
        <a:p>
          <a:pPr algn="l" rtl="0">
            <a:defRPr sz="1000"/>
          </a:pPr>
          <a:r>
            <a:rPr lang="hu-HU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Saját adatait írja a B oszlop</a:t>
          </a:r>
        </a:p>
        <a:p>
          <a:pPr algn="l" rtl="0">
            <a:defRPr sz="1000"/>
          </a:pPr>
          <a:r>
            <a:rPr lang="hu-HU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 megfelelő cellájába, majd</a:t>
          </a:r>
        </a:p>
        <a:p>
          <a:pPr algn="l" rtl="0">
            <a:defRPr sz="1000"/>
          </a:pPr>
          <a:r>
            <a:rPr lang="hu-HU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 kattintson az "Eredménytábla"</a:t>
          </a:r>
        </a:p>
        <a:p>
          <a:pPr algn="l" rtl="0">
            <a:defRPr sz="1000"/>
          </a:pPr>
          <a:r>
            <a:rPr lang="hu-HU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vagy a "Diagram" lapfülre!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2581"/>
    <xdr:graphicFrame macro="">
      <xdr:nvGraphicFramePr>
        <xdr:cNvPr id="2" name="Shap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1"/>
  </sheetPr>
  <dimension ref="A1:L12"/>
  <sheetViews>
    <sheetView workbookViewId="0">
      <selection activeCell="C16" sqref="C16"/>
    </sheetView>
  </sheetViews>
  <sheetFormatPr defaultRowHeight="12.75" x14ac:dyDescent="0.2"/>
  <sheetData>
    <row r="1" spans="1:12" s="11" customFormat="1" ht="39" x14ac:dyDescent="0.25">
      <c r="A1" s="13" t="s">
        <v>46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s="12" customFormat="1" x14ac:dyDescent="0.2">
      <c r="A2" s="12" t="s">
        <v>32</v>
      </c>
    </row>
    <row r="3" spans="1:12" s="10" customFormat="1" ht="18" x14ac:dyDescent="0.25">
      <c r="A3" s="10" t="s">
        <v>44</v>
      </c>
    </row>
    <row r="4" spans="1:12" x14ac:dyDescent="0.2">
      <c r="A4">
        <v>1</v>
      </c>
      <c r="B4" t="s">
        <v>45</v>
      </c>
    </row>
    <row r="5" spans="1:12" x14ac:dyDescent="0.2">
      <c r="A5">
        <v>2</v>
      </c>
      <c r="B5" t="s">
        <v>29</v>
      </c>
    </row>
    <row r="6" spans="1:12" x14ac:dyDescent="0.2">
      <c r="A6">
        <v>3</v>
      </c>
      <c r="B6" t="s">
        <v>30</v>
      </c>
    </row>
    <row r="7" spans="1:12" ht="63.75" x14ac:dyDescent="0.2">
      <c r="B7" s="9" t="s">
        <v>38</v>
      </c>
      <c r="C7" s="9"/>
      <c r="D7" s="9"/>
      <c r="E7" s="9"/>
      <c r="F7" s="9"/>
      <c r="G7" s="9"/>
      <c r="H7" s="9"/>
      <c r="I7" t="s">
        <v>31</v>
      </c>
    </row>
    <row r="8" spans="1:12" x14ac:dyDescent="0.2">
      <c r="B8" s="9"/>
      <c r="C8" s="9"/>
      <c r="D8" s="9"/>
      <c r="E8" s="9"/>
      <c r="F8" s="9"/>
      <c r="G8" s="9"/>
      <c r="H8" s="9"/>
    </row>
    <row r="9" spans="1:12" x14ac:dyDescent="0.2">
      <c r="B9" s="9"/>
      <c r="C9" s="9"/>
      <c r="D9" s="9"/>
      <c r="E9" s="9"/>
      <c r="F9" s="9"/>
      <c r="G9" s="9"/>
      <c r="H9" s="9"/>
    </row>
    <row r="10" spans="1:12" x14ac:dyDescent="0.2">
      <c r="B10" s="9"/>
      <c r="C10" s="9"/>
      <c r="D10" s="9"/>
      <c r="E10" s="9"/>
      <c r="F10" s="9"/>
      <c r="G10" s="9"/>
      <c r="H10" s="9"/>
    </row>
    <row r="11" spans="1:12" x14ac:dyDescent="0.2">
      <c r="B11" s="9"/>
      <c r="C11" s="9"/>
      <c r="D11" s="9"/>
      <c r="E11" s="9"/>
      <c r="F11" s="9"/>
      <c r="G11" s="9"/>
      <c r="H11" s="9"/>
    </row>
    <row r="12" spans="1:12" x14ac:dyDescent="0.2">
      <c r="B12" s="9"/>
      <c r="C12" s="9"/>
      <c r="D12" s="9"/>
      <c r="E12" s="9"/>
      <c r="F12" s="9"/>
      <c r="G12" s="9"/>
      <c r="H12" s="9"/>
    </row>
  </sheetData>
  <phoneticPr fontId="4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</sheetPr>
  <dimension ref="A1:P26"/>
  <sheetViews>
    <sheetView topLeftCell="A22" workbookViewId="0">
      <selection activeCell="B26" sqref="B26"/>
    </sheetView>
  </sheetViews>
  <sheetFormatPr defaultRowHeight="12.75" x14ac:dyDescent="0.2"/>
  <cols>
    <col min="1" max="1" width="24.5703125" bestFit="1" customWidth="1"/>
    <col min="2" max="2" width="11.5703125" bestFit="1" customWidth="1"/>
    <col min="3" max="4" width="9.85546875" bestFit="1" customWidth="1"/>
    <col min="5" max="8" width="9.28515625" bestFit="1" customWidth="1"/>
    <col min="9" max="13" width="9.85546875" bestFit="1" customWidth="1"/>
    <col min="14" max="15" width="9.28515625" bestFit="1" customWidth="1"/>
    <col min="16" max="16" width="9.85546875" bestFit="1" customWidth="1"/>
  </cols>
  <sheetData>
    <row r="1" spans="1:16" ht="20.25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0.25" x14ac:dyDescent="0.3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20.25" hidden="1" x14ac:dyDescent="0.3">
      <c r="A3" t="s">
        <v>3</v>
      </c>
      <c r="B3" s="1">
        <f>SUM(B8:B21)</f>
        <v>269389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0.25" hidden="1" x14ac:dyDescent="0.3">
      <c r="A4" t="s">
        <v>2</v>
      </c>
      <c r="B4" s="1">
        <f>$B$23</f>
        <v>1175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0.25" hidden="1" x14ac:dyDescent="0.3">
      <c r="A5" t="s">
        <v>0</v>
      </c>
      <c r="B5" s="1">
        <f>B24</f>
        <v>40000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0.25" hidden="1" x14ac:dyDescent="0.3">
      <c r="A6" t="s">
        <v>1</v>
      </c>
      <c r="B6" s="1">
        <f>B26</f>
        <v>658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0.5" x14ac:dyDescent="0.3">
      <c r="A7" s="15" t="s">
        <v>33</v>
      </c>
      <c r="B7" s="8" t="s">
        <v>28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0.25" x14ac:dyDescent="0.3">
      <c r="A8" s="4" t="str">
        <f>Költségek!A3</f>
        <v>talajmunka ősszel</v>
      </c>
      <c r="B8" s="19">
        <f>Költségek!B3</f>
        <v>27040</v>
      </c>
      <c r="C8" s="35" t="s">
        <v>18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8" x14ac:dyDescent="0.2">
      <c r="A9" s="4" t="str">
        <f>Költségek!A4</f>
        <v>talajmunka tavasszal</v>
      </c>
      <c r="B9" s="19">
        <f>Költségek!B4</f>
        <v>10600</v>
      </c>
      <c r="C9" s="36"/>
    </row>
    <row r="10" spans="1:16" ht="18" x14ac:dyDescent="0.2">
      <c r="A10" s="4" t="str">
        <f>Költségek!A5</f>
        <v>műtrágya szórás</v>
      </c>
      <c r="B10" s="19">
        <f>Költségek!B5</f>
        <v>4000</v>
      </c>
      <c r="C10" s="36"/>
    </row>
    <row r="11" spans="1:16" ht="18" x14ac:dyDescent="0.2">
      <c r="A11" s="4" t="str">
        <f>Költségek!A6</f>
        <v>Gyomirtó permetezés 2x</v>
      </c>
      <c r="B11" s="19">
        <f>Költségek!B6</f>
        <v>5500</v>
      </c>
      <c r="C11" s="36"/>
    </row>
    <row r="12" spans="1:16" ht="18" x14ac:dyDescent="0.2">
      <c r="A12" s="4" t="str">
        <f>Költségek!A7</f>
        <v>vetés</v>
      </c>
      <c r="B12" s="19">
        <f>Költségek!B7</f>
        <v>5500</v>
      </c>
      <c r="C12" s="36"/>
    </row>
    <row r="13" spans="1:16" ht="18" x14ac:dyDescent="0.2">
      <c r="A13" s="4" t="str">
        <f>Költségek!A8</f>
        <v>kultivátorozás</v>
      </c>
      <c r="B13" s="19">
        <f>Költségek!B8</f>
        <v>4000</v>
      </c>
      <c r="C13" s="36"/>
    </row>
    <row r="14" spans="1:16" ht="18" x14ac:dyDescent="0.2">
      <c r="A14" s="4" t="str">
        <f>Költségek!A9</f>
        <v>kombájnolás</v>
      </c>
      <c r="B14" s="19">
        <f>Költségek!B9</f>
        <v>16083</v>
      </c>
      <c r="C14" s="36"/>
    </row>
    <row r="15" spans="1:16" ht="18" x14ac:dyDescent="0.2">
      <c r="A15" s="4" t="str">
        <f>Költségek!A10</f>
        <v xml:space="preserve">műtrágya </v>
      </c>
      <c r="B15" s="19">
        <f>Költségek!B10</f>
        <v>100000</v>
      </c>
      <c r="C15" s="36"/>
    </row>
    <row r="16" spans="1:16" ht="18" x14ac:dyDescent="0.2">
      <c r="A16" s="4" t="str">
        <f>Költségek!A11</f>
        <v>Lombtrágya</v>
      </c>
      <c r="B16" s="19">
        <f>Költségek!B11</f>
        <v>3000</v>
      </c>
      <c r="C16" s="36"/>
    </row>
    <row r="17" spans="1:3" ht="18" x14ac:dyDescent="0.2">
      <c r="A17" s="4" t="str">
        <f>Költségek!A12</f>
        <v>Egyéb növénykondicionálók</v>
      </c>
      <c r="B17" s="19">
        <f>Költségek!B12</f>
        <v>5000</v>
      </c>
      <c r="C17" s="36"/>
    </row>
    <row r="18" spans="1:3" ht="18" x14ac:dyDescent="0.2">
      <c r="A18" s="4" t="str">
        <f>Költségek!A13</f>
        <v>Növényvédelem állományban</v>
      </c>
      <c r="B18" s="19">
        <f>Költségek!B13</f>
        <v>15000</v>
      </c>
      <c r="C18" s="36"/>
    </row>
    <row r="19" spans="1:3" ht="18" x14ac:dyDescent="0.2">
      <c r="A19" s="4" t="str">
        <f>Költségek!A14</f>
        <v>Talajfertőtlenítő szer</v>
      </c>
      <c r="B19" s="19">
        <f>Költségek!B14</f>
        <v>14333</v>
      </c>
      <c r="C19" s="36"/>
    </row>
    <row r="20" spans="1:3" ht="36" x14ac:dyDescent="0.2">
      <c r="A20" s="4" t="str">
        <f>Költségek!A15</f>
        <v>Gyomirtó szer</v>
      </c>
      <c r="B20" s="19">
        <f>Költségek!B15</f>
        <v>14333</v>
      </c>
      <c r="C20" s="36"/>
    </row>
    <row r="21" spans="1:3" ht="18" x14ac:dyDescent="0.2">
      <c r="A21" s="4" t="str">
        <f>Költségek!A16</f>
        <v>Vetőmag</v>
      </c>
      <c r="B21" s="19">
        <f>Költségek!B16</f>
        <v>45000</v>
      </c>
      <c r="C21" s="36"/>
    </row>
    <row r="22" spans="1:3" ht="36" x14ac:dyDescent="0.2">
      <c r="A22" s="4" t="str">
        <f>Költségek!A17</f>
        <v>Földbérlet</v>
      </c>
      <c r="B22" s="19">
        <f>Költségek!B17</f>
        <v>60000</v>
      </c>
      <c r="C22" s="36"/>
    </row>
    <row r="23" spans="1:3" ht="18" x14ac:dyDescent="0.2">
      <c r="A23" s="4" t="str">
        <f>Költségek!A18</f>
        <v>terményszállítás, betárolás Ft/t</v>
      </c>
      <c r="B23" s="19">
        <f>Költségek!B18</f>
        <v>1175</v>
      </c>
    </row>
    <row r="24" spans="1:3" ht="36" x14ac:dyDescent="0.2">
      <c r="A24" s="4" t="str">
        <f>Költségek!A19</f>
        <v>Értékesítési átlagár - értékesítési költségekkel csökkentve</v>
      </c>
      <c r="B24" s="19">
        <f>Költségek!B19</f>
        <v>40000</v>
      </c>
    </row>
    <row r="25" spans="1:3" ht="36" x14ac:dyDescent="0.2">
      <c r="A25" s="4" t="s">
        <v>22</v>
      </c>
      <c r="B25" s="19">
        <f>Költségek!B20</f>
        <v>58300</v>
      </c>
    </row>
    <row r="26" spans="1:3" ht="18" x14ac:dyDescent="0.2">
      <c r="A26" s="5" t="s">
        <v>8</v>
      </c>
      <c r="B26" s="19">
        <f>Költségek!B21</f>
        <v>658</v>
      </c>
    </row>
  </sheetData>
  <sheetProtection selectLockedCells="1" selectUnlockedCells="1"/>
  <protectedRanges>
    <protectedRange sqref="B8:B26" name="Tartomány1"/>
  </protectedRanges>
  <mergeCells count="1">
    <mergeCell ref="C8:C2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</sheetPr>
  <dimension ref="A1:G27"/>
  <sheetViews>
    <sheetView workbookViewId="0">
      <selection activeCell="B11" sqref="B11"/>
    </sheetView>
  </sheetViews>
  <sheetFormatPr defaultRowHeight="12.75" x14ac:dyDescent="0.2"/>
  <cols>
    <col min="1" max="1" width="30.42578125" customWidth="1"/>
  </cols>
  <sheetData>
    <row r="1" spans="1:7" ht="15.75" x14ac:dyDescent="0.2">
      <c r="B1">
        <v>2005</v>
      </c>
      <c r="C1">
        <v>2006</v>
      </c>
      <c r="D1">
        <v>2006</v>
      </c>
      <c r="E1" s="32">
        <v>2008</v>
      </c>
    </row>
    <row r="2" spans="1:7" ht="20.25" x14ac:dyDescent="0.3">
      <c r="A2" t="s">
        <v>1</v>
      </c>
      <c r="C2" s="1"/>
    </row>
    <row r="3" spans="1:7" ht="21" thickBot="1" x14ac:dyDescent="0.35">
      <c r="A3" s="15" t="s">
        <v>33</v>
      </c>
      <c r="B3" s="8"/>
      <c r="C3" s="8"/>
      <c r="D3" s="8"/>
    </row>
    <row r="4" spans="1:7" ht="18.75" thickBot="1" x14ac:dyDescent="0.25">
      <c r="A4" s="4" t="s">
        <v>12</v>
      </c>
      <c r="B4" s="6">
        <v>13000</v>
      </c>
      <c r="C4" s="6">
        <v>9000</v>
      </c>
      <c r="D4" s="6">
        <v>10000</v>
      </c>
      <c r="E4" s="33">
        <v>16000</v>
      </c>
      <c r="F4" s="17"/>
      <c r="G4" s="17"/>
    </row>
    <row r="5" spans="1:7" ht="18.75" thickBot="1" x14ac:dyDescent="0.25">
      <c r="A5" s="4" t="s">
        <v>13</v>
      </c>
      <c r="B5" s="6">
        <v>13500</v>
      </c>
      <c r="C5" s="6">
        <v>12000</v>
      </c>
      <c r="D5" s="6">
        <v>10000</v>
      </c>
      <c r="E5" s="33">
        <v>18000</v>
      </c>
      <c r="F5" s="17"/>
      <c r="G5" s="17"/>
    </row>
    <row r="6" spans="1:7" ht="18.75" thickBot="1" x14ac:dyDescent="0.25">
      <c r="A6" s="4" t="s">
        <v>6</v>
      </c>
      <c r="B6" s="6">
        <v>3500</v>
      </c>
      <c r="C6" s="6">
        <v>2500</v>
      </c>
      <c r="D6" s="6">
        <v>2500</v>
      </c>
      <c r="E6" s="33">
        <v>4000</v>
      </c>
      <c r="F6" s="17"/>
      <c r="G6" s="17"/>
    </row>
    <row r="7" spans="1:7" ht="18.75" thickBot="1" x14ac:dyDescent="0.25">
      <c r="A7" s="4" t="s">
        <v>14</v>
      </c>
      <c r="B7" s="6">
        <v>8000</v>
      </c>
      <c r="C7" s="6">
        <v>5000</v>
      </c>
      <c r="D7" s="6">
        <v>6000</v>
      </c>
      <c r="E7" s="33">
        <v>10000</v>
      </c>
      <c r="F7" s="17"/>
      <c r="G7" s="17"/>
    </row>
    <row r="8" spans="1:7" ht="18.75" thickBot="1" x14ac:dyDescent="0.25">
      <c r="A8" s="4" t="s">
        <v>5</v>
      </c>
      <c r="B8" s="6">
        <v>3500</v>
      </c>
      <c r="C8" s="6">
        <v>3000</v>
      </c>
      <c r="D8" s="6">
        <v>3500</v>
      </c>
      <c r="E8" s="33">
        <v>4500</v>
      </c>
      <c r="F8" s="17"/>
      <c r="G8" s="17"/>
    </row>
    <row r="9" spans="1:7" ht="18.75" thickBot="1" x14ac:dyDescent="0.25">
      <c r="A9" s="4" t="s">
        <v>7</v>
      </c>
      <c r="B9" s="6">
        <v>3500</v>
      </c>
      <c r="C9" s="6">
        <v>2000</v>
      </c>
      <c r="D9" s="6">
        <v>2000</v>
      </c>
      <c r="E9" s="33">
        <v>4500</v>
      </c>
      <c r="F9" s="17"/>
      <c r="G9" s="17"/>
    </row>
    <row r="10" spans="1:7" ht="18.75" thickBot="1" x14ac:dyDescent="0.25">
      <c r="A10" s="4" t="s">
        <v>15</v>
      </c>
      <c r="B10" s="6">
        <v>16000</v>
      </c>
      <c r="C10" s="6">
        <v>13000</v>
      </c>
      <c r="D10" s="6">
        <v>12000</v>
      </c>
      <c r="E10" s="33">
        <v>17000</v>
      </c>
      <c r="F10" s="17"/>
      <c r="G10" s="17"/>
    </row>
    <row r="11" spans="1:7" ht="18.75" thickBot="1" x14ac:dyDescent="0.25">
      <c r="A11" s="4" t="s">
        <v>11</v>
      </c>
      <c r="B11" s="6">
        <v>25000</v>
      </c>
      <c r="C11" s="6">
        <v>35000</v>
      </c>
      <c r="D11" s="6">
        <v>30000</v>
      </c>
      <c r="E11" s="33">
        <v>63500</v>
      </c>
      <c r="F11" s="17"/>
      <c r="G11" s="17"/>
    </row>
    <row r="12" spans="1:7" ht="18.75" thickBot="1" x14ac:dyDescent="0.25">
      <c r="A12" s="4" t="s">
        <v>9</v>
      </c>
      <c r="B12" s="6">
        <v>20000</v>
      </c>
      <c r="C12" s="6"/>
      <c r="D12" s="6"/>
      <c r="E12" s="33">
        <v>0</v>
      </c>
      <c r="F12" s="17"/>
      <c r="G12" s="17"/>
    </row>
    <row r="13" spans="1:7" ht="18.75" thickBot="1" x14ac:dyDescent="0.25">
      <c r="A13" s="4" t="s">
        <v>16</v>
      </c>
      <c r="B13" s="6">
        <v>12000</v>
      </c>
      <c r="C13" s="6">
        <v>19000</v>
      </c>
      <c r="D13" s="6">
        <v>17000</v>
      </c>
      <c r="E13" s="33">
        <v>14000</v>
      </c>
      <c r="F13" s="17"/>
      <c r="G13" s="17"/>
    </row>
    <row r="14" spans="1:7" ht="18.75" thickBot="1" x14ac:dyDescent="0.3">
      <c r="A14" s="4" t="s">
        <v>17</v>
      </c>
      <c r="B14" s="6">
        <v>18000</v>
      </c>
      <c r="C14" s="6">
        <v>26000</v>
      </c>
      <c r="D14" s="6">
        <v>25000</v>
      </c>
      <c r="E14" s="34">
        <v>35000</v>
      </c>
      <c r="F14" s="17"/>
      <c r="G14" s="17"/>
    </row>
    <row r="15" spans="1:7" ht="18.75" thickBot="1" x14ac:dyDescent="0.25">
      <c r="A15" s="4" t="s">
        <v>21</v>
      </c>
      <c r="B15" s="6">
        <v>30000</v>
      </c>
      <c r="C15" s="6">
        <v>25000</v>
      </c>
      <c r="D15" s="6">
        <v>27000</v>
      </c>
      <c r="E15" s="33">
        <v>45000</v>
      </c>
      <c r="F15" s="17"/>
      <c r="G15" s="17"/>
    </row>
    <row r="16" spans="1:7" ht="36.75" thickBot="1" x14ac:dyDescent="0.25">
      <c r="A16" s="4" t="s">
        <v>19</v>
      </c>
      <c r="B16" s="6">
        <v>1000</v>
      </c>
      <c r="C16" s="6">
        <v>1000</v>
      </c>
      <c r="D16" s="6">
        <v>1000</v>
      </c>
      <c r="E16" s="33">
        <v>1200</v>
      </c>
      <c r="F16" s="17"/>
      <c r="G16" s="17"/>
    </row>
    <row r="17" spans="1:7" ht="72.75" thickBot="1" x14ac:dyDescent="0.25">
      <c r="A17" s="4" t="s">
        <v>20</v>
      </c>
      <c r="B17" s="6">
        <v>24000</v>
      </c>
      <c r="C17" s="6">
        <v>28000</v>
      </c>
      <c r="D17" s="6">
        <v>28000</v>
      </c>
      <c r="E17" s="33">
        <v>35000</v>
      </c>
      <c r="F17" s="17"/>
      <c r="G17" s="17"/>
    </row>
    <row r="18" spans="1:7" ht="18.75" thickBot="1" x14ac:dyDescent="0.25">
      <c r="A18" s="4" t="s">
        <v>22</v>
      </c>
      <c r="B18" s="6">
        <v>37000</v>
      </c>
      <c r="C18" s="6">
        <v>40000</v>
      </c>
      <c r="D18" s="6">
        <v>70000</v>
      </c>
      <c r="E18" s="33">
        <v>42000</v>
      </c>
      <c r="F18" s="17"/>
      <c r="G18" s="17"/>
    </row>
    <row r="19" spans="1:7" ht="18.75" thickBot="1" x14ac:dyDescent="0.25">
      <c r="A19" s="5" t="s">
        <v>8</v>
      </c>
      <c r="B19" s="7">
        <v>600</v>
      </c>
      <c r="C19" s="7">
        <v>500</v>
      </c>
      <c r="D19" s="7">
        <v>400</v>
      </c>
      <c r="E19" s="33">
        <v>650</v>
      </c>
    </row>
    <row r="20" spans="1:7" x14ac:dyDescent="0.2">
      <c r="E20" s="17"/>
      <c r="F20" s="17"/>
      <c r="G20" s="17"/>
    </row>
    <row r="21" spans="1:7" x14ac:dyDescent="0.2">
      <c r="E21" s="17"/>
      <c r="F21" s="17"/>
      <c r="G21" s="17"/>
    </row>
    <row r="23" spans="1:7" x14ac:dyDescent="0.2">
      <c r="E23" s="18"/>
      <c r="F23" s="18"/>
      <c r="G23" s="18"/>
    </row>
    <row r="24" spans="1:7" x14ac:dyDescent="0.2">
      <c r="E24" s="18"/>
      <c r="F24" s="18"/>
      <c r="G24" s="18"/>
    </row>
    <row r="25" spans="1:7" x14ac:dyDescent="0.2">
      <c r="E25" s="18"/>
      <c r="F25" s="18"/>
      <c r="G25" s="18"/>
    </row>
    <row r="26" spans="1:7" x14ac:dyDescent="0.2">
      <c r="E26" s="18"/>
      <c r="F26" s="18"/>
      <c r="G26" s="18"/>
    </row>
    <row r="27" spans="1:7" x14ac:dyDescent="0.2">
      <c r="E27" s="18"/>
      <c r="F27" s="18"/>
      <c r="G27" s="18"/>
    </row>
  </sheetData>
  <protectedRanges>
    <protectedRange sqref="C4:C19" name="Tartomány1"/>
    <protectedRange sqref="D4:D19" name="Tartomány1_1"/>
    <protectedRange sqref="B4:B19" name="Tartomány1_3"/>
  </protectedRange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P27"/>
  <sheetViews>
    <sheetView topLeftCell="A11" workbookViewId="0">
      <selection activeCell="C18" sqref="C18"/>
    </sheetView>
  </sheetViews>
  <sheetFormatPr defaultRowHeight="12.75" x14ac:dyDescent="0.2"/>
  <cols>
    <col min="1" max="1" width="39.28515625" style="19" customWidth="1"/>
    <col min="2" max="2" width="11.5703125" style="19" bestFit="1" customWidth="1"/>
    <col min="3" max="3" width="10.7109375" style="19" bestFit="1" customWidth="1"/>
    <col min="4" max="7" width="9.140625" style="19"/>
    <col min="8" max="8" width="5.5703125" style="19" bestFit="1" customWidth="1"/>
    <col min="9" max="9" width="8.42578125" style="19" bestFit="1" customWidth="1"/>
    <col min="10" max="10" width="5.5703125" style="19" bestFit="1" customWidth="1"/>
    <col min="11" max="11" width="5.5703125" style="19" customWidth="1"/>
    <col min="12" max="12" width="6.42578125" style="19" hidden="1" customWidth="1"/>
    <col min="13" max="13" width="6.28515625" style="19" hidden="1" customWidth="1"/>
    <col min="14" max="14" width="6.85546875" style="57" customWidth="1"/>
    <col min="15" max="15" width="9.140625" style="57"/>
    <col min="16" max="16384" width="9.140625" style="19"/>
  </cols>
  <sheetData>
    <row r="1" spans="1:16" ht="20.25" x14ac:dyDescent="0.3">
      <c r="A1" s="52" t="s">
        <v>33</v>
      </c>
      <c r="B1" s="53"/>
      <c r="D1" s="54"/>
      <c r="E1" s="54"/>
      <c r="J1" s="55"/>
      <c r="K1" s="56"/>
    </row>
    <row r="2" spans="1:16" ht="20.25" x14ac:dyDescent="0.3">
      <c r="A2" s="52"/>
      <c r="B2" s="58"/>
      <c r="C2" s="59"/>
      <c r="D2" s="59"/>
      <c r="E2" s="59"/>
      <c r="H2" s="60"/>
      <c r="I2" s="61"/>
      <c r="J2" s="60"/>
      <c r="K2" s="60"/>
      <c r="L2" s="60"/>
      <c r="M2" s="61"/>
      <c r="P2" s="62"/>
    </row>
    <row r="3" spans="1:16" ht="18" x14ac:dyDescent="0.2">
      <c r="A3" s="63" t="s">
        <v>12</v>
      </c>
      <c r="B3" s="64">
        <v>27040</v>
      </c>
      <c r="C3" s="64">
        <v>27040</v>
      </c>
      <c r="D3" s="65"/>
      <c r="E3" s="66"/>
      <c r="H3" s="60"/>
      <c r="I3" s="61"/>
      <c r="J3" s="60"/>
      <c r="K3" s="60"/>
      <c r="L3" s="60"/>
      <c r="M3" s="61"/>
    </row>
    <row r="4" spans="1:16" ht="18" x14ac:dyDescent="0.2">
      <c r="A4" s="63" t="s">
        <v>13</v>
      </c>
      <c r="B4" s="64">
        <v>10600</v>
      </c>
      <c r="C4" s="64">
        <v>10600</v>
      </c>
      <c r="D4" s="65"/>
      <c r="E4" s="66"/>
      <c r="H4" s="60"/>
      <c r="I4" s="61"/>
      <c r="J4" s="60"/>
      <c r="K4" s="60"/>
      <c r="L4" s="60"/>
      <c r="M4" s="61"/>
    </row>
    <row r="5" spans="1:16" ht="18" x14ac:dyDescent="0.2">
      <c r="A5" s="63" t="s">
        <v>6</v>
      </c>
      <c r="B5" s="64">
        <v>4000</v>
      </c>
      <c r="C5" s="64">
        <v>4000</v>
      </c>
      <c r="D5" s="65"/>
      <c r="E5" s="66"/>
      <c r="H5" s="60"/>
      <c r="I5" s="61"/>
      <c r="J5" s="60"/>
      <c r="K5" s="60"/>
      <c r="L5" s="60"/>
      <c r="M5" s="61"/>
    </row>
    <row r="6" spans="1:16" ht="36" x14ac:dyDescent="0.2">
      <c r="A6" s="63" t="s">
        <v>73</v>
      </c>
      <c r="B6" s="64">
        <v>5500</v>
      </c>
      <c r="C6" s="64">
        <v>5500</v>
      </c>
      <c r="D6" s="65"/>
      <c r="E6" s="66"/>
      <c r="H6" s="60"/>
      <c r="I6" s="61"/>
      <c r="J6" s="60"/>
      <c r="K6" s="60"/>
      <c r="L6" s="60"/>
      <c r="M6" s="61"/>
    </row>
    <row r="7" spans="1:16" ht="18" x14ac:dyDescent="0.2">
      <c r="A7" s="63" t="s">
        <v>5</v>
      </c>
      <c r="B7" s="64">
        <v>5500</v>
      </c>
      <c r="C7" s="64">
        <v>5500</v>
      </c>
      <c r="D7" s="65"/>
      <c r="E7" s="66"/>
      <c r="H7" s="60"/>
      <c r="I7" s="61"/>
      <c r="J7" s="60"/>
      <c r="K7" s="60"/>
      <c r="L7" s="60"/>
      <c r="M7" s="61"/>
    </row>
    <row r="8" spans="1:16" ht="18" x14ac:dyDescent="0.2">
      <c r="A8" s="63" t="s">
        <v>7</v>
      </c>
      <c r="B8" s="64">
        <v>4000</v>
      </c>
      <c r="C8" s="64">
        <v>4000</v>
      </c>
      <c r="D8" s="65"/>
      <c r="E8" s="66"/>
      <c r="H8" s="60"/>
      <c r="I8" s="61"/>
      <c r="J8" s="60"/>
      <c r="K8" s="60"/>
      <c r="L8" s="60"/>
      <c r="M8" s="61"/>
    </row>
    <row r="9" spans="1:16" ht="18" x14ac:dyDescent="0.2">
      <c r="A9" s="63" t="s">
        <v>15</v>
      </c>
      <c r="B9" s="64">
        <v>16083</v>
      </c>
      <c r="C9" s="64">
        <v>16083</v>
      </c>
      <c r="D9" s="65"/>
      <c r="E9" s="66"/>
      <c r="H9" s="60"/>
      <c r="I9" s="61"/>
      <c r="J9" s="60"/>
      <c r="K9" s="60"/>
      <c r="L9" s="60"/>
      <c r="M9" s="61"/>
    </row>
    <row r="10" spans="1:16" ht="18" x14ac:dyDescent="0.2">
      <c r="A10" s="63" t="s">
        <v>11</v>
      </c>
      <c r="B10" s="64">
        <v>100000</v>
      </c>
      <c r="C10" s="64">
        <v>100000</v>
      </c>
      <c r="D10" s="65"/>
      <c r="E10" s="66"/>
      <c r="H10" s="60"/>
      <c r="I10" s="61"/>
      <c r="J10" s="60"/>
      <c r="K10" s="60"/>
      <c r="L10" s="60"/>
      <c r="M10" s="61"/>
    </row>
    <row r="11" spans="1:16" ht="18" x14ac:dyDescent="0.2">
      <c r="A11" s="63" t="s">
        <v>72</v>
      </c>
      <c r="B11" s="64">
        <v>3000</v>
      </c>
      <c r="C11" s="64">
        <v>3000</v>
      </c>
      <c r="D11" s="65"/>
      <c r="E11" s="66"/>
      <c r="H11" s="60"/>
      <c r="I11" s="61"/>
      <c r="J11" s="60"/>
      <c r="K11" s="60"/>
      <c r="L11" s="60"/>
      <c r="M11" s="61"/>
    </row>
    <row r="12" spans="1:16" ht="18" x14ac:dyDescent="0.2">
      <c r="A12" s="63" t="s">
        <v>74</v>
      </c>
      <c r="B12" s="64">
        <v>5000</v>
      </c>
      <c r="C12" s="64">
        <v>5000</v>
      </c>
      <c r="D12" s="65"/>
      <c r="E12" s="66"/>
      <c r="H12" s="60"/>
      <c r="I12" s="61"/>
      <c r="J12" s="60"/>
      <c r="K12" s="60"/>
      <c r="L12" s="60"/>
      <c r="M12" s="61"/>
    </row>
    <row r="13" spans="1:16" ht="18" x14ac:dyDescent="0.2">
      <c r="A13" s="63" t="s">
        <v>75</v>
      </c>
      <c r="B13" s="64">
        <v>15000</v>
      </c>
      <c r="C13" s="64">
        <v>15000</v>
      </c>
      <c r="D13" s="65"/>
      <c r="E13" s="66"/>
      <c r="H13" s="60"/>
      <c r="I13" s="61"/>
      <c r="J13" s="60"/>
      <c r="K13" s="60"/>
      <c r="L13" s="60"/>
      <c r="M13" s="61"/>
    </row>
    <row r="14" spans="1:16" ht="18" x14ac:dyDescent="0.2">
      <c r="A14" s="63" t="s">
        <v>43</v>
      </c>
      <c r="B14" s="64">
        <v>14333</v>
      </c>
      <c r="C14" s="64">
        <v>14333</v>
      </c>
      <c r="D14" s="65"/>
      <c r="E14" s="66"/>
      <c r="H14" s="60"/>
      <c r="I14" s="61"/>
      <c r="J14" s="60"/>
      <c r="K14" s="60"/>
      <c r="L14" s="60"/>
      <c r="M14" s="61"/>
    </row>
    <row r="15" spans="1:16" ht="18" x14ac:dyDescent="0.2">
      <c r="A15" s="63" t="s">
        <v>16</v>
      </c>
      <c r="B15" s="64">
        <v>14333</v>
      </c>
      <c r="C15" s="64">
        <v>14333</v>
      </c>
      <c r="D15" s="65"/>
      <c r="E15" s="66"/>
      <c r="H15" s="60"/>
      <c r="I15" s="61"/>
      <c r="J15" s="60"/>
      <c r="K15" s="60"/>
      <c r="L15" s="60"/>
      <c r="M15" s="61"/>
    </row>
    <row r="16" spans="1:16" ht="18" x14ac:dyDescent="0.25">
      <c r="A16" s="63" t="s">
        <v>17</v>
      </c>
      <c r="B16" s="67">
        <v>45000</v>
      </c>
      <c r="C16" s="67">
        <v>36500</v>
      </c>
      <c r="D16" s="65"/>
      <c r="E16" s="66"/>
      <c r="H16" s="60"/>
      <c r="I16" s="61"/>
      <c r="J16" s="60"/>
      <c r="K16" s="60"/>
      <c r="L16" s="60"/>
      <c r="M16" s="61"/>
    </row>
    <row r="17" spans="1:13" ht="18" x14ac:dyDescent="0.2">
      <c r="A17" s="63" t="s">
        <v>21</v>
      </c>
      <c r="B17" s="64">
        <v>60000</v>
      </c>
      <c r="C17" s="64">
        <v>42333</v>
      </c>
      <c r="D17" s="65"/>
      <c r="E17" s="66"/>
      <c r="H17" s="60"/>
      <c r="I17" s="61"/>
      <c r="J17" s="60"/>
      <c r="K17" s="60"/>
      <c r="L17" s="60"/>
      <c r="M17" s="61"/>
    </row>
    <row r="18" spans="1:13" ht="18" x14ac:dyDescent="0.2">
      <c r="A18" s="63" t="s">
        <v>19</v>
      </c>
      <c r="B18" s="64">
        <v>1175</v>
      </c>
      <c r="C18" s="64">
        <v>1175</v>
      </c>
      <c r="D18" s="65"/>
      <c r="E18" s="66"/>
      <c r="H18" s="60"/>
      <c r="I18" s="61"/>
      <c r="J18" s="60"/>
      <c r="K18" s="60"/>
      <c r="L18" s="60"/>
      <c r="M18" s="61"/>
    </row>
    <row r="19" spans="1:13" ht="72" x14ac:dyDescent="0.2">
      <c r="A19" s="63" t="s">
        <v>20</v>
      </c>
      <c r="B19" s="64">
        <v>40000</v>
      </c>
      <c r="C19" s="64">
        <v>60083</v>
      </c>
      <c r="D19" s="65"/>
      <c r="E19" s="66"/>
      <c r="H19" s="60"/>
      <c r="I19" s="61"/>
      <c r="J19" s="60"/>
      <c r="K19" s="60"/>
      <c r="L19" s="60"/>
      <c r="M19" s="61"/>
    </row>
    <row r="20" spans="1:13" ht="18" x14ac:dyDescent="0.2">
      <c r="A20" s="63" t="s">
        <v>22</v>
      </c>
      <c r="B20" s="64">
        <v>58300</v>
      </c>
      <c r="C20" s="64">
        <v>58300</v>
      </c>
      <c r="D20" s="65"/>
      <c r="E20" s="66"/>
      <c r="H20" s="60"/>
      <c r="I20" s="61"/>
      <c r="J20" s="60"/>
      <c r="K20" s="60"/>
      <c r="L20" s="60"/>
      <c r="M20" s="61"/>
    </row>
    <row r="21" spans="1:13" ht="18" x14ac:dyDescent="0.2">
      <c r="A21" s="68" t="s">
        <v>8</v>
      </c>
      <c r="B21" s="64">
        <v>658</v>
      </c>
      <c r="C21" s="64">
        <v>658</v>
      </c>
      <c r="D21" s="65"/>
      <c r="E21" s="66"/>
      <c r="H21" s="60"/>
      <c r="I21" s="61"/>
      <c r="J21" s="60"/>
      <c r="K21" s="60"/>
      <c r="L21" s="60"/>
      <c r="M21" s="61"/>
    </row>
    <row r="22" spans="1:13" x14ac:dyDescent="0.2">
      <c r="B22" s="19">
        <v>1900</v>
      </c>
      <c r="H22" s="60"/>
      <c r="I22" s="61"/>
      <c r="J22" s="60"/>
      <c r="K22" s="60"/>
      <c r="L22" s="60"/>
      <c r="M22" s="61"/>
    </row>
    <row r="23" spans="1:13" x14ac:dyDescent="0.2">
      <c r="B23" s="19">
        <v>65</v>
      </c>
      <c r="H23" s="60"/>
      <c r="I23" s="61"/>
      <c r="J23" s="60"/>
      <c r="K23" s="60"/>
      <c r="L23" s="60"/>
      <c r="M23" s="61"/>
    </row>
    <row r="24" spans="1:13" x14ac:dyDescent="0.2">
      <c r="H24" s="60"/>
      <c r="I24" s="61"/>
      <c r="J24" s="60"/>
      <c r="K24" s="60"/>
      <c r="L24" s="60"/>
      <c r="M24" s="61"/>
    </row>
    <row r="25" spans="1:13" ht="20.25" x14ac:dyDescent="0.3">
      <c r="B25" s="69">
        <f>SUM(B3:B18)</f>
        <v>330564</v>
      </c>
      <c r="H25" s="60"/>
      <c r="I25" s="61"/>
      <c r="J25" s="60"/>
      <c r="K25" s="60"/>
      <c r="L25" s="60"/>
      <c r="M25" s="61"/>
    </row>
    <row r="26" spans="1:13" x14ac:dyDescent="0.2">
      <c r="H26" s="60"/>
      <c r="I26" s="61"/>
      <c r="J26" s="60"/>
      <c r="K26" s="60"/>
      <c r="L26" s="60"/>
      <c r="M26" s="61"/>
    </row>
    <row r="27" spans="1:13" x14ac:dyDescent="0.2">
      <c r="H27" s="60"/>
      <c r="I27" s="61"/>
      <c r="J27" s="60"/>
      <c r="K27" s="60"/>
      <c r="L27" s="60"/>
      <c r="M27" s="61"/>
    </row>
  </sheetData>
  <sheetProtection selectLockedCells="1"/>
  <phoneticPr fontId="4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M17"/>
  <sheetViews>
    <sheetView tabSelected="1" workbookViewId="0">
      <selection activeCell="C4" sqref="C4"/>
    </sheetView>
  </sheetViews>
  <sheetFormatPr defaultRowHeight="12.75" x14ac:dyDescent="0.2"/>
  <cols>
    <col min="2" max="2" width="13.42578125" bestFit="1" customWidth="1"/>
    <col min="3" max="4" width="13.42578125" customWidth="1"/>
    <col min="5" max="9" width="12.28515625" bestFit="1" customWidth="1"/>
    <col min="10" max="10" width="32.42578125" bestFit="1" customWidth="1"/>
    <col min="11" max="11" width="11.42578125" bestFit="1" customWidth="1"/>
  </cols>
  <sheetData>
    <row r="1" spans="1:13" ht="21" thickBot="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3" ht="36.75" thickBot="1" x14ac:dyDescent="0.3">
      <c r="A2" s="21"/>
      <c r="B2" s="22" t="s">
        <v>40</v>
      </c>
      <c r="C2" s="22"/>
      <c r="D2" s="22"/>
      <c r="E2" s="23" t="s">
        <v>10</v>
      </c>
      <c r="F2" s="23"/>
      <c r="G2" s="23"/>
      <c r="H2" s="23"/>
      <c r="I2" s="23"/>
      <c r="J2" s="23" t="s">
        <v>41</v>
      </c>
      <c r="K2" s="23" t="s">
        <v>42</v>
      </c>
      <c r="L2" s="20" t="s">
        <v>39</v>
      </c>
      <c r="M2" s="20"/>
    </row>
    <row r="3" spans="1:13" ht="18.75" thickBot="1" x14ac:dyDescent="0.3">
      <c r="A3" s="21"/>
      <c r="B3" s="21"/>
      <c r="C3" s="21">
        <v>3</v>
      </c>
      <c r="D3" s="21">
        <v>4</v>
      </c>
      <c r="E3" s="24">
        <v>5</v>
      </c>
      <c r="F3" s="24">
        <v>8</v>
      </c>
      <c r="G3" s="24">
        <v>10</v>
      </c>
      <c r="H3" s="24">
        <v>12</v>
      </c>
      <c r="I3" s="24">
        <v>15</v>
      </c>
      <c r="J3" s="21"/>
      <c r="K3" s="21"/>
      <c r="L3" t="s">
        <v>36</v>
      </c>
      <c r="M3" t="s">
        <v>37</v>
      </c>
    </row>
    <row r="4" spans="1:13" ht="18.75" thickBot="1" x14ac:dyDescent="0.3">
      <c r="A4" s="21"/>
      <c r="B4" s="25">
        <v>3</v>
      </c>
      <c r="C4" s="26">
        <f t="shared" ref="C4:I13" si="0">(($K$10*$B4)-$K$7-$K$9*$B4-$K$11*$B4*(1+C$3/100)*C$3)-$K$8+$K$12</f>
        <v>-160713.66</v>
      </c>
      <c r="D4" s="26">
        <f t="shared" si="0"/>
        <v>-162825.84</v>
      </c>
      <c r="E4" s="26">
        <f t="shared" si="0"/>
        <v>-164977.5</v>
      </c>
      <c r="F4" s="26">
        <f t="shared" si="0"/>
        <v>-171669.36</v>
      </c>
      <c r="G4" s="26">
        <f t="shared" si="0"/>
        <v>-176328</v>
      </c>
      <c r="H4" s="26">
        <f t="shared" si="0"/>
        <v>-181144.56</v>
      </c>
      <c r="I4" s="26">
        <f t="shared" si="0"/>
        <v>-188665.5</v>
      </c>
      <c r="J4" s="21"/>
      <c r="K4" s="21"/>
    </row>
    <row r="5" spans="1:13" ht="18.75" thickBot="1" x14ac:dyDescent="0.3">
      <c r="A5" s="21"/>
      <c r="B5" s="25">
        <v>4</v>
      </c>
      <c r="C5" s="26">
        <f t="shared" si="0"/>
        <v>-123921.88</v>
      </c>
      <c r="D5" s="26">
        <f t="shared" si="0"/>
        <v>-126738.12</v>
      </c>
      <c r="E5" s="26">
        <f t="shared" si="0"/>
        <v>-129607</v>
      </c>
      <c r="F5" s="26">
        <f t="shared" si="0"/>
        <v>-138529.48000000001</v>
      </c>
      <c r="G5" s="26">
        <f t="shared" si="0"/>
        <v>-144741</v>
      </c>
      <c r="H5" s="26">
        <f t="shared" si="0"/>
        <v>-151163.08000000002</v>
      </c>
      <c r="I5" s="26">
        <f t="shared" si="0"/>
        <v>-161191</v>
      </c>
      <c r="J5" s="21"/>
      <c r="K5" s="21"/>
    </row>
    <row r="6" spans="1:13" ht="18.75" thickBot="1" x14ac:dyDescent="0.3">
      <c r="A6" s="21"/>
      <c r="B6" s="25">
        <v>5</v>
      </c>
      <c r="C6" s="26">
        <f t="shared" si="0"/>
        <v>-87130.1</v>
      </c>
      <c r="D6" s="26">
        <f t="shared" si="0"/>
        <v>-90650.4</v>
      </c>
      <c r="E6" s="26">
        <f t="shared" si="0"/>
        <v>-94236.5</v>
      </c>
      <c r="F6" s="26">
        <f t="shared" si="0"/>
        <v>-105389.6</v>
      </c>
      <c r="G6" s="26">
        <f t="shared" si="0"/>
        <v>-113154</v>
      </c>
      <c r="H6" s="26">
        <f t="shared" si="0"/>
        <v>-121181.6</v>
      </c>
      <c r="I6" s="26">
        <f t="shared" si="0"/>
        <v>-133716.5</v>
      </c>
      <c r="J6" s="21"/>
      <c r="K6" s="21"/>
    </row>
    <row r="7" spans="1:13" ht="18.75" thickBot="1" x14ac:dyDescent="0.3">
      <c r="A7" s="37" t="s">
        <v>4</v>
      </c>
      <c r="B7" s="25">
        <v>6</v>
      </c>
      <c r="C7" s="26">
        <f t="shared" si="0"/>
        <v>-50338.320000000007</v>
      </c>
      <c r="D7" s="26">
        <f t="shared" si="0"/>
        <v>-54562.679999999993</v>
      </c>
      <c r="E7" s="26">
        <f t="shared" ref="E7:I13" si="1">(($K$10*$B7)-$K$7-$K$9*$B7-$K$11*$B7*(1+E$3/100)*E$3)-$K$8+$K$12</f>
        <v>-58866</v>
      </c>
      <c r="F7" s="26">
        <f t="shared" si="1"/>
        <v>-72249.72</v>
      </c>
      <c r="G7" s="26">
        <f t="shared" si="1"/>
        <v>-81567</v>
      </c>
      <c r="H7" s="26">
        <f t="shared" si="1"/>
        <v>-91200.12</v>
      </c>
      <c r="I7" s="26">
        <f t="shared" si="1"/>
        <v>-106242</v>
      </c>
      <c r="J7" s="27" t="s">
        <v>27</v>
      </c>
      <c r="K7" s="27">
        <f>Munkatábla!B3</f>
        <v>269389</v>
      </c>
      <c r="L7" s="16">
        <f>MIN(E7:I7)</f>
        <v>-106242</v>
      </c>
      <c r="M7" s="16">
        <f>MAX(E7:I7)</f>
        <v>-58866</v>
      </c>
    </row>
    <row r="8" spans="1:13" ht="18.75" thickBot="1" x14ac:dyDescent="0.3">
      <c r="A8" s="37"/>
      <c r="B8" s="25">
        <v>7</v>
      </c>
      <c r="C8" s="26">
        <f t="shared" si="0"/>
        <v>-13546.540000000008</v>
      </c>
      <c r="D8" s="26">
        <f t="shared" si="0"/>
        <v>-18474.959999999992</v>
      </c>
      <c r="E8" s="26">
        <f t="shared" si="1"/>
        <v>-23495.5</v>
      </c>
      <c r="F8" s="26">
        <f t="shared" si="1"/>
        <v>-39109.839999999997</v>
      </c>
      <c r="G8" s="26">
        <f t="shared" si="1"/>
        <v>-49980</v>
      </c>
      <c r="H8" s="26">
        <f t="shared" si="1"/>
        <v>-61218.64</v>
      </c>
      <c r="I8" s="26">
        <f t="shared" si="1"/>
        <v>-78767.5</v>
      </c>
      <c r="J8" s="27" t="s">
        <v>26</v>
      </c>
      <c r="K8" s="27">
        <f>Munkatábla!$B$22</f>
        <v>60000</v>
      </c>
      <c r="L8" s="16">
        <f t="shared" ref="L8:L14" si="2">MIN(E8:I8)</f>
        <v>-78767.5</v>
      </c>
      <c r="M8" s="16">
        <f t="shared" ref="M8:M14" si="3">MAX(E8:I8)</f>
        <v>-23495.5</v>
      </c>
    </row>
    <row r="9" spans="1:13" ht="18.75" thickBot="1" x14ac:dyDescent="0.3">
      <c r="A9" s="37"/>
      <c r="B9" s="25">
        <v>8</v>
      </c>
      <c r="C9" s="26">
        <f t="shared" si="0"/>
        <v>23245.239999999998</v>
      </c>
      <c r="D9" s="26">
        <f t="shared" si="0"/>
        <v>17612.759999999995</v>
      </c>
      <c r="E9" s="26">
        <f t="shared" si="1"/>
        <v>11875</v>
      </c>
      <c r="F9" s="26">
        <f t="shared" si="1"/>
        <v>-5969.9600000000064</v>
      </c>
      <c r="G9" s="26">
        <f t="shared" si="1"/>
        <v>-18393</v>
      </c>
      <c r="H9" s="26">
        <f t="shared" si="1"/>
        <v>-31237.160000000003</v>
      </c>
      <c r="I9" s="26">
        <f t="shared" si="1"/>
        <v>-51292.999999999985</v>
      </c>
      <c r="J9" s="27" t="s">
        <v>25</v>
      </c>
      <c r="K9" s="27">
        <f>Munkatábla!$B$4</f>
        <v>1175</v>
      </c>
      <c r="L9" s="16">
        <f t="shared" si="2"/>
        <v>-51292.999999999985</v>
      </c>
      <c r="M9" s="16">
        <f t="shared" si="3"/>
        <v>11875</v>
      </c>
    </row>
    <row r="10" spans="1:13" ht="18.75" thickBot="1" x14ac:dyDescent="0.3">
      <c r="A10" s="37"/>
      <c r="B10" s="25">
        <v>9</v>
      </c>
      <c r="C10" s="26">
        <f t="shared" si="0"/>
        <v>60037.020000000004</v>
      </c>
      <c r="D10" s="26">
        <f t="shared" si="0"/>
        <v>53700.479999999996</v>
      </c>
      <c r="E10" s="26">
        <f t="shared" si="1"/>
        <v>47245.5</v>
      </c>
      <c r="F10" s="26">
        <f t="shared" si="1"/>
        <v>27169.919999999998</v>
      </c>
      <c r="G10" s="26">
        <f t="shared" si="1"/>
        <v>13193.999999999993</v>
      </c>
      <c r="H10" s="26">
        <f t="shared" si="1"/>
        <v>-1255.6800000000076</v>
      </c>
      <c r="I10" s="26">
        <f t="shared" si="1"/>
        <v>-23818.499999999985</v>
      </c>
      <c r="J10" s="27" t="s">
        <v>24</v>
      </c>
      <c r="K10" s="27">
        <f>Munkatábla!B5</f>
        <v>40000</v>
      </c>
      <c r="L10" s="16">
        <f t="shared" si="2"/>
        <v>-23818.499999999985</v>
      </c>
      <c r="M10" s="16">
        <f t="shared" si="3"/>
        <v>47245.5</v>
      </c>
    </row>
    <row r="11" spans="1:13" ht="18.75" thickBot="1" x14ac:dyDescent="0.3">
      <c r="A11" s="37"/>
      <c r="B11" s="25">
        <v>10</v>
      </c>
      <c r="C11" s="26">
        <f t="shared" si="0"/>
        <v>96828.800000000003</v>
      </c>
      <c r="D11" s="26">
        <f t="shared" si="0"/>
        <v>89788.2</v>
      </c>
      <c r="E11" s="26">
        <f t="shared" si="1"/>
        <v>82616</v>
      </c>
      <c r="F11" s="26">
        <f t="shared" si="1"/>
        <v>60309.799999999996</v>
      </c>
      <c r="G11" s="26">
        <f t="shared" si="1"/>
        <v>44780.999999999985</v>
      </c>
      <c r="H11" s="26">
        <f t="shared" si="1"/>
        <v>28725.799999999988</v>
      </c>
      <c r="I11" s="26">
        <f t="shared" si="1"/>
        <v>3656.0000000000146</v>
      </c>
      <c r="J11" s="27" t="s">
        <v>23</v>
      </c>
      <c r="K11" s="27">
        <f>Munkatábla!B6</f>
        <v>658</v>
      </c>
      <c r="L11" s="16">
        <f t="shared" si="2"/>
        <v>3656.0000000000146</v>
      </c>
      <c r="M11" s="16">
        <f t="shared" si="3"/>
        <v>82616</v>
      </c>
    </row>
    <row r="12" spans="1:13" ht="18.75" thickBot="1" x14ac:dyDescent="0.3">
      <c r="A12" s="37"/>
      <c r="B12" s="25">
        <v>12</v>
      </c>
      <c r="C12" s="26">
        <f t="shared" si="0"/>
        <v>170412.36</v>
      </c>
      <c r="D12" s="26">
        <f t="shared" si="0"/>
        <v>161963.64000000001</v>
      </c>
      <c r="E12" s="26">
        <f t="shared" si="1"/>
        <v>153357</v>
      </c>
      <c r="F12" s="26">
        <f t="shared" si="1"/>
        <v>126589.56</v>
      </c>
      <c r="G12" s="26">
        <f t="shared" si="1"/>
        <v>107955</v>
      </c>
      <c r="H12" s="26">
        <f t="shared" si="1"/>
        <v>88688.76</v>
      </c>
      <c r="I12" s="26">
        <f t="shared" si="1"/>
        <v>58605</v>
      </c>
      <c r="J12" s="27" t="s">
        <v>22</v>
      </c>
      <c r="K12" s="27">
        <f>Munkatábla!B25</f>
        <v>58300</v>
      </c>
      <c r="L12" s="16">
        <f t="shared" si="2"/>
        <v>58605</v>
      </c>
      <c r="M12" s="16">
        <f t="shared" si="3"/>
        <v>153357</v>
      </c>
    </row>
    <row r="13" spans="1:13" ht="18.75" thickBot="1" x14ac:dyDescent="0.3">
      <c r="A13" s="37"/>
      <c r="B13" s="25">
        <v>13</v>
      </c>
      <c r="C13" s="26">
        <f t="shared" si="0"/>
        <v>207204.14</v>
      </c>
      <c r="D13" s="26">
        <f t="shared" si="0"/>
        <v>198051.36</v>
      </c>
      <c r="E13" s="26">
        <f t="shared" si="1"/>
        <v>188727.5</v>
      </c>
      <c r="F13" s="26">
        <f t="shared" si="1"/>
        <v>159729.44</v>
      </c>
      <c r="G13" s="26">
        <f t="shared" si="1"/>
        <v>139542</v>
      </c>
      <c r="H13" s="26">
        <f t="shared" si="1"/>
        <v>118670.23999999999</v>
      </c>
      <c r="I13" s="26">
        <f t="shared" si="1"/>
        <v>86079.500000000029</v>
      </c>
      <c r="J13" s="27"/>
      <c r="K13" s="27"/>
      <c r="L13" s="16">
        <f>MIN(E13:I13)</f>
        <v>86079.500000000029</v>
      </c>
      <c r="M13" s="16">
        <f t="shared" si="3"/>
        <v>188727.5</v>
      </c>
    </row>
    <row r="14" spans="1:13" ht="18.75" thickBot="1" x14ac:dyDescent="0.3">
      <c r="A14" s="21"/>
      <c r="B14" s="25" t="s">
        <v>35</v>
      </c>
      <c r="C14" s="26">
        <f t="shared" ref="C14:I14" si="4">MAX(C7:C13)</f>
        <v>207204.14</v>
      </c>
      <c r="D14" s="26">
        <f t="shared" si="4"/>
        <v>198051.36</v>
      </c>
      <c r="E14" s="26">
        <f t="shared" si="4"/>
        <v>188727.5</v>
      </c>
      <c r="F14" s="26">
        <f t="shared" si="4"/>
        <v>159729.44</v>
      </c>
      <c r="G14" s="26">
        <f t="shared" si="4"/>
        <v>139542</v>
      </c>
      <c r="H14" s="26">
        <f t="shared" si="4"/>
        <v>118670.23999999999</v>
      </c>
      <c r="I14" s="26">
        <f t="shared" si="4"/>
        <v>86079.500000000029</v>
      </c>
      <c r="J14" s="27"/>
      <c r="K14" s="27"/>
      <c r="L14" s="16">
        <f t="shared" si="2"/>
        <v>86079.500000000029</v>
      </c>
      <c r="M14" s="16">
        <f t="shared" si="3"/>
        <v>188727.5</v>
      </c>
    </row>
    <row r="15" spans="1:13" ht="18" x14ac:dyDescent="0.25">
      <c r="A15" s="28"/>
      <c r="B15" s="28" t="s">
        <v>34</v>
      </c>
      <c r="C15" s="29">
        <f t="shared" ref="C15:H15" si="5">MIN(C4:C14)</f>
        <v>-160713.66</v>
      </c>
      <c r="D15" s="29">
        <f t="shared" si="5"/>
        <v>-162825.84</v>
      </c>
      <c r="E15" s="29">
        <f t="shared" si="5"/>
        <v>-164977.5</v>
      </c>
      <c r="F15" s="29">
        <f t="shared" si="5"/>
        <v>-171669.36</v>
      </c>
      <c r="G15" s="29">
        <f t="shared" si="5"/>
        <v>-176328</v>
      </c>
      <c r="H15" s="29">
        <f t="shared" si="5"/>
        <v>-181144.56</v>
      </c>
      <c r="I15" s="29">
        <f>MIN(I3:I14)</f>
        <v>-188665.5</v>
      </c>
      <c r="J15" s="28"/>
      <c r="K15" s="29">
        <f>SUM(K7:K11)</f>
        <v>371222</v>
      </c>
    </row>
    <row r="16" spans="1:13" ht="18.75" thickBot="1" x14ac:dyDescent="0.3">
      <c r="A16" s="28"/>
      <c r="B16" s="28" t="s">
        <v>35</v>
      </c>
      <c r="C16" s="29">
        <f t="shared" ref="C16:I16" si="6">MAX(C3:C14)</f>
        <v>207204.14</v>
      </c>
      <c r="D16" s="29">
        <f t="shared" si="6"/>
        <v>198051.36</v>
      </c>
      <c r="E16" s="29">
        <f t="shared" si="6"/>
        <v>188727.5</v>
      </c>
      <c r="F16" s="29">
        <f t="shared" si="6"/>
        <v>159729.44</v>
      </c>
      <c r="G16" s="29">
        <f t="shared" si="6"/>
        <v>139542</v>
      </c>
      <c r="H16" s="29">
        <f t="shared" si="6"/>
        <v>118670.23999999999</v>
      </c>
      <c r="I16" s="29">
        <f t="shared" si="6"/>
        <v>86079.500000000029</v>
      </c>
      <c r="J16" s="28"/>
      <c r="K16" s="29">
        <f>20000*6</f>
        <v>120000</v>
      </c>
    </row>
    <row r="17" spans="5:5" ht="18.75" thickBot="1" x14ac:dyDescent="0.3">
      <c r="E17" s="26">
        <f>(($K$10*$B17)-$K$7-$K$9*$B17-$K$11*$B17*(1+E$3/100)*E$3)-$K$8+$K$12</f>
        <v>-271089</v>
      </c>
    </row>
  </sheetData>
  <mergeCells count="1">
    <mergeCell ref="A7:A13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12"/>
  <sheetViews>
    <sheetView workbookViewId="0">
      <selection activeCell="C16" sqref="C16"/>
    </sheetView>
  </sheetViews>
  <sheetFormatPr defaultRowHeight="15.75" x14ac:dyDescent="0.25"/>
  <cols>
    <col min="1" max="1" width="40.7109375" style="41" bestFit="1" customWidth="1"/>
    <col min="2" max="2" width="21.7109375" style="48" customWidth="1"/>
    <col min="3" max="12" width="9.140625" style="41"/>
    <col min="13" max="13" width="13.85546875" style="41" bestFit="1" customWidth="1"/>
    <col min="14" max="16384" width="9.140625" style="41"/>
  </cols>
  <sheetData>
    <row r="1" spans="1:16" s="38" customFormat="1" x14ac:dyDescent="0.25">
      <c r="A1" s="38" t="s">
        <v>47</v>
      </c>
      <c r="B1" s="47" t="s">
        <v>48</v>
      </c>
      <c r="C1" s="38" t="s">
        <v>49</v>
      </c>
      <c r="D1" s="38" t="s">
        <v>50</v>
      </c>
      <c r="E1" s="38" t="s">
        <v>51</v>
      </c>
      <c r="F1" s="38" t="s">
        <v>52</v>
      </c>
      <c r="G1" s="38" t="s">
        <v>53</v>
      </c>
      <c r="H1" s="38" t="s">
        <v>54</v>
      </c>
      <c r="I1" s="38" t="s">
        <v>55</v>
      </c>
      <c r="J1" s="38" t="s">
        <v>56</v>
      </c>
      <c r="K1" s="38" t="s">
        <v>57</v>
      </c>
      <c r="L1" s="38" t="s">
        <v>58</v>
      </c>
      <c r="M1" s="39" t="s">
        <v>59</v>
      </c>
      <c r="N1" s="39" t="s">
        <v>60</v>
      </c>
    </row>
    <row r="2" spans="1:16" x14ac:dyDescent="0.25">
      <c r="A2" s="40" t="s">
        <v>61</v>
      </c>
      <c r="B2" s="48">
        <f>C2</f>
        <v>0.76200000000000001</v>
      </c>
      <c r="C2" s="42">
        <v>0.76200000000000001</v>
      </c>
      <c r="D2" s="40">
        <f>$C2</f>
        <v>0.76200000000000001</v>
      </c>
      <c r="E2" s="40">
        <f t="shared" ref="E2:L2" si="0">$C2</f>
        <v>0.76200000000000001</v>
      </c>
      <c r="F2" s="40">
        <f t="shared" si="0"/>
        <v>0.76200000000000001</v>
      </c>
      <c r="G2" s="40">
        <f t="shared" si="0"/>
        <v>0.76200000000000001</v>
      </c>
      <c r="H2" s="40">
        <f t="shared" si="0"/>
        <v>0.76200000000000001</v>
      </c>
      <c r="I2" s="40">
        <f t="shared" si="0"/>
        <v>0.76200000000000001</v>
      </c>
      <c r="J2" s="40">
        <f t="shared" si="0"/>
        <v>0.76200000000000001</v>
      </c>
      <c r="K2" s="40">
        <f t="shared" si="0"/>
        <v>0.76200000000000001</v>
      </c>
      <c r="L2" s="40">
        <f t="shared" si="0"/>
        <v>0.76200000000000001</v>
      </c>
      <c r="M2" s="43">
        <f>10/N2</f>
        <v>13.123359580052494</v>
      </c>
      <c r="N2" s="44">
        <v>0.76200000000000001</v>
      </c>
      <c r="P2" s="41">
        <v>76</v>
      </c>
    </row>
    <row r="3" spans="1:16" x14ac:dyDescent="0.25">
      <c r="A3" s="40" t="s">
        <v>62</v>
      </c>
      <c r="B3" s="49">
        <f>C3</f>
        <v>13.123359580052492</v>
      </c>
      <c r="C3" s="45">
        <f>10000/C2/1000</f>
        <v>13.123359580052492</v>
      </c>
      <c r="D3" s="45">
        <f t="shared" ref="D3:L3" si="1">10000/D2/1000</f>
        <v>13.123359580052492</v>
      </c>
      <c r="E3" s="45">
        <f t="shared" si="1"/>
        <v>13.123359580052492</v>
      </c>
      <c r="F3" s="45">
        <f t="shared" si="1"/>
        <v>13.123359580052492</v>
      </c>
      <c r="G3" s="45">
        <f t="shared" si="1"/>
        <v>13.123359580052492</v>
      </c>
      <c r="H3" s="45">
        <f t="shared" si="1"/>
        <v>13.123359580052492</v>
      </c>
      <c r="I3" s="45">
        <f t="shared" si="1"/>
        <v>13.123359580052492</v>
      </c>
      <c r="J3" s="45">
        <f t="shared" si="1"/>
        <v>13.123359580052492</v>
      </c>
      <c r="K3" s="45">
        <f t="shared" si="1"/>
        <v>13.123359580052492</v>
      </c>
      <c r="L3" s="45">
        <f t="shared" si="1"/>
        <v>13.123359580052492</v>
      </c>
      <c r="M3" s="43">
        <f t="shared" ref="M3:M6" si="2">10/N3</f>
        <v>13.157894736842104</v>
      </c>
      <c r="N3" s="44">
        <v>0.76</v>
      </c>
    </row>
    <row r="4" spans="1:16" x14ac:dyDescent="0.25">
      <c r="A4" s="40" t="s">
        <v>63</v>
      </c>
      <c r="B4" s="47">
        <f>AVERAGE(C4:L4)</f>
        <v>76</v>
      </c>
      <c r="C4" s="41">
        <v>76</v>
      </c>
      <c r="M4" s="43">
        <f t="shared" si="2"/>
        <v>13.333333333333334</v>
      </c>
      <c r="N4" s="44">
        <v>0.75</v>
      </c>
    </row>
    <row r="5" spans="1:16" x14ac:dyDescent="0.25">
      <c r="A5" s="40" t="s">
        <v>64</v>
      </c>
      <c r="B5" s="47">
        <f>AVERAGE(C5:L5)</f>
        <v>72</v>
      </c>
      <c r="C5" s="41">
        <v>72</v>
      </c>
      <c r="M5" s="43">
        <f t="shared" si="2"/>
        <v>14.285714285714286</v>
      </c>
      <c r="N5" s="44">
        <v>0.7</v>
      </c>
    </row>
    <row r="6" spans="1:16" x14ac:dyDescent="0.25">
      <c r="A6" s="40" t="s">
        <v>65</v>
      </c>
      <c r="B6" s="47">
        <f>AVERAGE(C6:L6)</f>
        <v>7</v>
      </c>
      <c r="C6" s="41">
        <v>7</v>
      </c>
      <c r="M6" s="43">
        <f t="shared" si="2"/>
        <v>20</v>
      </c>
      <c r="N6" s="44">
        <v>0.5</v>
      </c>
    </row>
    <row r="7" spans="1:16" x14ac:dyDescent="0.25">
      <c r="A7" s="40" t="s">
        <v>66</v>
      </c>
      <c r="B7" s="47">
        <f t="shared" ref="B7:B9" si="3">AVERAGE(C7:L7)</f>
        <v>1510</v>
      </c>
      <c r="C7" s="41">
        <v>1510</v>
      </c>
    </row>
    <row r="8" spans="1:16" x14ac:dyDescent="0.25">
      <c r="A8" s="40" t="s">
        <v>67</v>
      </c>
      <c r="B8" s="47">
        <f t="shared" si="3"/>
        <v>1262</v>
      </c>
      <c r="C8" s="41">
        <v>1262</v>
      </c>
    </row>
    <row r="9" spans="1:16" x14ac:dyDescent="0.25">
      <c r="A9" s="40" t="s">
        <v>68</v>
      </c>
      <c r="B9" s="47">
        <f t="shared" si="3"/>
        <v>23.6</v>
      </c>
      <c r="C9" s="41">
        <v>23.6</v>
      </c>
    </row>
    <row r="10" spans="1:16" x14ac:dyDescent="0.25">
      <c r="A10" s="40" t="s">
        <v>69</v>
      </c>
      <c r="B10" s="50">
        <f>B7/B6</f>
        <v>215.71428571428572</v>
      </c>
      <c r="C10" s="46">
        <f>C7/C6</f>
        <v>215.71428571428572</v>
      </c>
      <c r="D10" s="46" t="e">
        <f t="shared" ref="D10:L10" si="4">D7/D6</f>
        <v>#DIV/0!</v>
      </c>
      <c r="E10" s="46" t="e">
        <f t="shared" si="4"/>
        <v>#DIV/0!</v>
      </c>
      <c r="F10" s="46" t="e">
        <f t="shared" si="4"/>
        <v>#DIV/0!</v>
      </c>
      <c r="G10" s="46" t="e">
        <f t="shared" si="4"/>
        <v>#DIV/0!</v>
      </c>
      <c r="H10" s="46" t="e">
        <f t="shared" si="4"/>
        <v>#DIV/0!</v>
      </c>
      <c r="I10" s="46" t="e">
        <f t="shared" si="4"/>
        <v>#DIV/0!</v>
      </c>
      <c r="J10" s="46" t="e">
        <f t="shared" si="4"/>
        <v>#DIV/0!</v>
      </c>
      <c r="K10" s="46" t="e">
        <f t="shared" si="4"/>
        <v>#DIV/0!</v>
      </c>
      <c r="L10" s="46" t="e">
        <f t="shared" si="4"/>
        <v>#DIV/0!</v>
      </c>
    </row>
    <row r="11" spans="1:16" x14ac:dyDescent="0.25">
      <c r="A11" s="40" t="s">
        <v>70</v>
      </c>
      <c r="B11" s="51">
        <f>B8/B6*(100-B9)/85.5</f>
        <v>161.09741019214704</v>
      </c>
      <c r="C11" s="46">
        <f>C8/C6*(100-C9)/85.5</f>
        <v>161.09741019214704</v>
      </c>
      <c r="D11" s="46" t="e">
        <f t="shared" ref="D11:L11" si="5">D8/D6*(100-D9)/85.5</f>
        <v>#DIV/0!</v>
      </c>
      <c r="E11" s="46" t="e">
        <f t="shared" si="5"/>
        <v>#DIV/0!</v>
      </c>
      <c r="F11" s="46" t="e">
        <f t="shared" si="5"/>
        <v>#DIV/0!</v>
      </c>
      <c r="G11" s="46" t="e">
        <f t="shared" si="5"/>
        <v>#DIV/0!</v>
      </c>
      <c r="H11" s="46" t="e">
        <f t="shared" si="5"/>
        <v>#DIV/0!</v>
      </c>
      <c r="I11" s="46" t="e">
        <f t="shared" si="5"/>
        <v>#DIV/0!</v>
      </c>
      <c r="J11" s="46" t="e">
        <f t="shared" si="5"/>
        <v>#DIV/0!</v>
      </c>
      <c r="K11" s="46" t="e">
        <f t="shared" si="5"/>
        <v>#DIV/0!</v>
      </c>
      <c r="L11" s="46" t="e">
        <f t="shared" si="5"/>
        <v>#DIV/0!</v>
      </c>
    </row>
    <row r="12" spans="1:16" x14ac:dyDescent="0.25">
      <c r="A12" s="40" t="s">
        <v>71</v>
      </c>
      <c r="B12" s="51">
        <f>B11*B4</f>
        <v>12243.403174603174</v>
      </c>
      <c r="C12" s="46">
        <f>C11*C4</f>
        <v>12243.403174603174</v>
      </c>
      <c r="D12" s="46" t="e">
        <f t="shared" ref="D12:L12" si="6">D11*D4</f>
        <v>#DIV/0!</v>
      </c>
      <c r="E12" s="46" t="e">
        <f t="shared" si="6"/>
        <v>#DIV/0!</v>
      </c>
      <c r="F12" s="46" t="e">
        <f t="shared" si="6"/>
        <v>#DIV/0!</v>
      </c>
      <c r="G12" s="46" t="e">
        <f t="shared" si="6"/>
        <v>#DIV/0!</v>
      </c>
      <c r="H12" s="46" t="e">
        <f t="shared" si="6"/>
        <v>#DIV/0!</v>
      </c>
      <c r="I12" s="46" t="e">
        <f t="shared" si="6"/>
        <v>#DIV/0!</v>
      </c>
      <c r="J12" s="46" t="e">
        <f t="shared" si="6"/>
        <v>#DIV/0!</v>
      </c>
      <c r="K12" s="46" t="e">
        <f t="shared" si="6"/>
        <v>#DIV/0!</v>
      </c>
      <c r="L12" s="46" t="e">
        <f t="shared" si="6"/>
        <v>#DIV/0!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Diagramok</vt:lpstr>
      </vt:variant>
      <vt:variant>
        <vt:i4>1</vt:i4>
      </vt:variant>
    </vt:vector>
  </HeadingPairs>
  <TitlesOfParts>
    <vt:vector size="7" baseType="lpstr">
      <vt:lpstr>Leírás</vt:lpstr>
      <vt:lpstr>Munkatábla</vt:lpstr>
      <vt:lpstr>Költségpéldák</vt:lpstr>
      <vt:lpstr>Költségek</vt:lpstr>
      <vt:lpstr>Eredménytábla</vt:lpstr>
      <vt:lpstr>Termésbecslés</vt:lpstr>
      <vt:lpstr>Diagram</vt:lpstr>
    </vt:vector>
  </TitlesOfParts>
  <Company>OMMI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DSD</dc:creator>
  <cp:lastModifiedBy>Szieberth Dénes</cp:lastModifiedBy>
  <dcterms:created xsi:type="dcterms:W3CDTF">2005-10-31T03:42:17Z</dcterms:created>
  <dcterms:modified xsi:type="dcterms:W3CDTF">2014-09-18T04:39:48Z</dcterms:modified>
</cp:coreProperties>
</file>