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96" windowWidth="12120" windowHeight="5448" firstSheet="4" activeTab="8"/>
  </bookViews>
  <sheets>
    <sheet name="Leírás" sheetId="5" r:id="rId1"/>
    <sheet name="Munkatábla" sheetId="2" state="hidden" r:id="rId2"/>
    <sheet name="Költségpéldák" sheetId="3" state="hidden" r:id="rId3"/>
    <sheet name="Költségek" sheetId="6" r:id="rId4"/>
    <sheet name="Diagram" sheetId="4" r:id="rId5"/>
    <sheet name="Eredménytábla" sheetId="1" r:id="rId6"/>
    <sheet name="Dunántúl" sheetId="34" r:id="rId7"/>
    <sheet name="Alföld" sheetId="35" r:id="rId8"/>
    <sheet name="Országos" sheetId="39" r:id="rId9"/>
    <sheet name="Hibridválasztó" sheetId="18" r:id="rId10"/>
    <sheet name="Árjegyzék" sheetId="40" r:id="rId11"/>
    <sheet name="Top20_2011_korai" sheetId="42" r:id="rId12"/>
    <sheet name="Top20_2011_közép" sheetId="43" r:id="rId13"/>
    <sheet name="Nemzeti fajtajegyzék" sheetId="41" r:id="rId14"/>
  </sheets>
  <definedNames>
    <definedName name="_xlnm._FilterDatabase" localSheetId="10" hidden="1">Árjegyzék!$A$2:$P$247</definedName>
    <definedName name="_xlnm._FilterDatabase" localSheetId="9" hidden="1">Hibridválasztó!$A$1:$BZ$52</definedName>
    <definedName name="_xlnm._FilterDatabase" localSheetId="13" hidden="1">'Nemzeti fajtajegyzék'!$A$5:$L$424</definedName>
  </definedNames>
  <calcPr calcId="145621"/>
</workbook>
</file>

<file path=xl/calcChain.xml><?xml version="1.0" encoding="utf-8"?>
<calcChain xmlns="http://schemas.openxmlformats.org/spreadsheetml/2006/main">
  <c r="R22" i="18" l="1"/>
  <c r="AH22" i="18"/>
  <c r="AH52" i="18" s="1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AX37" i="18" s="1"/>
  <c r="R38" i="18"/>
  <c r="R39" i="18"/>
  <c r="R40" i="18"/>
  <c r="R41" i="18"/>
  <c r="AH23" i="18"/>
  <c r="AH24" i="18"/>
  <c r="AH25" i="18"/>
  <c r="AH26" i="18"/>
  <c r="AH27" i="18"/>
  <c r="AH28" i="18"/>
  <c r="AH29" i="18"/>
  <c r="AH30" i="18"/>
  <c r="AH31" i="18"/>
  <c r="AH32" i="18"/>
  <c r="AH33" i="18"/>
  <c r="AH34" i="18"/>
  <c r="AH35" i="18"/>
  <c r="AH36" i="18"/>
  <c r="AH37" i="18"/>
  <c r="AH38" i="18"/>
  <c r="AH39" i="18"/>
  <c r="AH40" i="18"/>
  <c r="AH41" i="18"/>
  <c r="H176" i="40"/>
  <c r="M176" i="40" s="1"/>
  <c r="H3" i="40"/>
  <c r="L3" i="40" s="1"/>
  <c r="H177" i="40"/>
  <c r="K177" i="40" s="1"/>
  <c r="H178" i="40"/>
  <c r="M178" i="40" s="1"/>
  <c r="AV28" i="18" s="1"/>
  <c r="L178" i="40"/>
  <c r="O178" i="40"/>
  <c r="H179" i="40"/>
  <c r="K179" i="40" s="1"/>
  <c r="L179" i="40"/>
  <c r="N179" i="40"/>
  <c r="P179" i="40"/>
  <c r="H180" i="40"/>
  <c r="M180" i="40" s="1"/>
  <c r="H181" i="40"/>
  <c r="K181" i="40" s="1"/>
  <c r="N181" i="40"/>
  <c r="H182" i="40"/>
  <c r="O182" i="40"/>
  <c r="H183" i="40"/>
  <c r="N183" i="40"/>
  <c r="O183" i="40"/>
  <c r="H184" i="40"/>
  <c r="M184" i="40" s="1"/>
  <c r="H185" i="40"/>
  <c r="H186" i="40"/>
  <c r="M186" i="40" s="1"/>
  <c r="K186" i="40"/>
  <c r="N186" i="40"/>
  <c r="O186" i="40"/>
  <c r="P186" i="40"/>
  <c r="H187" i="40"/>
  <c r="N187" i="40"/>
  <c r="O187" i="40"/>
  <c r="H188" i="40"/>
  <c r="L188" i="40" s="1"/>
  <c r="H189" i="40"/>
  <c r="M189" i="40" s="1"/>
  <c r="H190" i="40"/>
  <c r="L190" i="40"/>
  <c r="H191" i="40"/>
  <c r="P191" i="40" s="1"/>
  <c r="K191" i="40"/>
  <c r="H192" i="40"/>
  <c r="P192" i="40" s="1"/>
  <c r="H193" i="40"/>
  <c r="O193" i="40" s="1"/>
  <c r="H194" i="40"/>
  <c r="O194" i="40" s="1"/>
  <c r="H195" i="40"/>
  <c r="N195" i="40" s="1"/>
  <c r="O195" i="40"/>
  <c r="H196" i="40"/>
  <c r="K196" i="40" s="1"/>
  <c r="O196" i="40"/>
  <c r="H197" i="40"/>
  <c r="H198" i="40"/>
  <c r="O198" i="40" s="1"/>
  <c r="H199" i="40"/>
  <c r="H200" i="40"/>
  <c r="K200" i="40" s="1"/>
  <c r="H201" i="40"/>
  <c r="L201" i="40"/>
  <c r="M201" i="40"/>
  <c r="N201" i="40"/>
  <c r="P201" i="40"/>
  <c r="H202" i="40"/>
  <c r="K202" i="40" s="1"/>
  <c r="H203" i="40"/>
  <c r="O203" i="40"/>
  <c r="H204" i="40"/>
  <c r="O204" i="40" s="1"/>
  <c r="K204" i="40"/>
  <c r="H205" i="40"/>
  <c r="H206" i="40"/>
  <c r="K206" i="40"/>
  <c r="H207" i="40"/>
  <c r="K207" i="40"/>
  <c r="H208" i="40"/>
  <c r="M208" i="40" s="1"/>
  <c r="K208" i="40"/>
  <c r="N208" i="40"/>
  <c r="O208" i="40"/>
  <c r="H209" i="40"/>
  <c r="H210" i="40"/>
  <c r="H211" i="40"/>
  <c r="H212" i="40"/>
  <c r="L212" i="40" s="1"/>
  <c r="K212" i="40"/>
  <c r="M212" i="40"/>
  <c r="N212" i="40"/>
  <c r="O212" i="40"/>
  <c r="H213" i="40"/>
  <c r="L213" i="40" s="1"/>
  <c r="H214" i="40"/>
  <c r="O214" i="40" s="1"/>
  <c r="A4" i="40"/>
  <c r="A5" i="40" s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A89" i="40" s="1"/>
  <c r="A90" i="40" s="1"/>
  <c r="A91" i="40" s="1"/>
  <c r="A92" i="40" s="1"/>
  <c r="A93" i="40" s="1"/>
  <c r="A94" i="40" s="1"/>
  <c r="A95" i="40" s="1"/>
  <c r="A96" i="40" s="1"/>
  <c r="A97" i="40" s="1"/>
  <c r="A98" i="40" s="1"/>
  <c r="A99" i="40" s="1"/>
  <c r="A100" i="40" s="1"/>
  <c r="A101" i="40" s="1"/>
  <c r="A102" i="40" s="1"/>
  <c r="A103" i="40" s="1"/>
  <c r="A104" i="40" s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s="1"/>
  <c r="A115" i="40" s="1"/>
  <c r="A116" i="40" s="1"/>
  <c r="A117" i="40" s="1"/>
  <c r="A118" i="40" s="1"/>
  <c r="A119" i="40" s="1"/>
  <c r="A120" i="40" s="1"/>
  <c r="A121" i="40" s="1"/>
  <c r="A122" i="40" s="1"/>
  <c r="A123" i="40" s="1"/>
  <c r="A124" i="40" s="1"/>
  <c r="A125" i="40" s="1"/>
  <c r="A126" i="40" s="1"/>
  <c r="A127" i="40" s="1"/>
  <c r="A128" i="40" s="1"/>
  <c r="A129" i="40" s="1"/>
  <c r="A130" i="40" s="1"/>
  <c r="A131" i="40" s="1"/>
  <c r="A132" i="40" s="1"/>
  <c r="A133" i="40" s="1"/>
  <c r="A134" i="40" s="1"/>
  <c r="A135" i="40" s="1"/>
  <c r="A136" i="40" s="1"/>
  <c r="A137" i="40" s="1"/>
  <c r="A138" i="40" s="1"/>
  <c r="A139" i="40" s="1"/>
  <c r="A140" i="40" s="1"/>
  <c r="A141" i="40" s="1"/>
  <c r="A142" i="40" s="1"/>
  <c r="A143" i="40" s="1"/>
  <c r="A144" i="40" s="1"/>
  <c r="A145" i="40" s="1"/>
  <c r="A146" i="40" s="1"/>
  <c r="A147" i="40" s="1"/>
  <c r="A148" i="40" s="1"/>
  <c r="A149" i="40" s="1"/>
  <c r="A150" i="40" s="1"/>
  <c r="A151" i="40" s="1"/>
  <c r="A152" i="40" s="1"/>
  <c r="A153" i="40" s="1"/>
  <c r="A154" i="40" s="1"/>
  <c r="A155" i="40" s="1"/>
  <c r="A156" i="40" s="1"/>
  <c r="A157" i="40" s="1"/>
  <c r="A158" i="40" s="1"/>
  <c r="A159" i="40" s="1"/>
  <c r="A160" i="40" s="1"/>
  <c r="A161" i="40" s="1"/>
  <c r="A162" i="40" s="1"/>
  <c r="A163" i="40" s="1"/>
  <c r="A164" i="40" s="1"/>
  <c r="A165" i="40" s="1"/>
  <c r="A166" i="40" s="1"/>
  <c r="A167" i="40" s="1"/>
  <c r="A168" i="40" s="1"/>
  <c r="A169" i="40" s="1"/>
  <c r="A170" i="40" s="1"/>
  <c r="A171" i="40" s="1"/>
  <c r="A172" i="40" s="1"/>
  <c r="A173" i="40" s="1"/>
  <c r="A174" i="40" s="1"/>
  <c r="A175" i="40" s="1"/>
  <c r="A176" i="40" s="1"/>
  <c r="A177" i="40" s="1"/>
  <c r="A178" i="40" s="1"/>
  <c r="A179" i="40" s="1"/>
  <c r="A180" i="40" s="1"/>
  <c r="A181" i="40" s="1"/>
  <c r="A182" i="40" s="1"/>
  <c r="A183" i="40" s="1"/>
  <c r="A184" i="40" s="1"/>
  <c r="A185" i="40" s="1"/>
  <c r="A186" i="40" s="1"/>
  <c r="A187" i="40" s="1"/>
  <c r="A188" i="40" s="1"/>
  <c r="A189" i="40" s="1"/>
  <c r="A190" i="40" s="1"/>
  <c r="A191" i="40" s="1"/>
  <c r="A192" i="40" s="1"/>
  <c r="A193" i="40" s="1"/>
  <c r="A194" i="40" s="1"/>
  <c r="A195" i="40" s="1"/>
  <c r="A196" i="40" s="1"/>
  <c r="A197" i="40" s="1"/>
  <c r="A198" i="40" s="1"/>
  <c r="A199" i="40" s="1"/>
  <c r="A200" i="40" s="1"/>
  <c r="A201" i="40" s="1"/>
  <c r="A202" i="40" s="1"/>
  <c r="A203" i="40" s="1"/>
  <c r="A204" i="40" s="1"/>
  <c r="A205" i="40" s="1"/>
  <c r="A206" i="40" s="1"/>
  <c r="A207" i="40" s="1"/>
  <c r="A208" i="40" s="1"/>
  <c r="A209" i="40" s="1"/>
  <c r="A210" i="40" s="1"/>
  <c r="A211" i="40" s="1"/>
  <c r="A212" i="40" s="1"/>
  <c r="A213" i="40" s="1"/>
  <c r="A214" i="40" s="1"/>
  <c r="H150" i="40"/>
  <c r="M150" i="40"/>
  <c r="AV35" i="18" s="1"/>
  <c r="H18" i="40"/>
  <c r="M18" i="40"/>
  <c r="AV22" i="18" s="1"/>
  <c r="H16" i="40"/>
  <c r="M16" i="40"/>
  <c r="AV24" i="18" s="1"/>
  <c r="H17" i="40"/>
  <c r="M17" i="40"/>
  <c r="AV25" i="18" s="1"/>
  <c r="H7" i="40"/>
  <c r="M7" i="40"/>
  <c r="AV26" i="18" s="1"/>
  <c r="H148" i="40"/>
  <c r="O148" i="40" s="1"/>
  <c r="M148" i="40"/>
  <c r="AV27" i="18" s="1"/>
  <c r="H9" i="40"/>
  <c r="M9" i="40"/>
  <c r="AV29" i="18" s="1"/>
  <c r="H114" i="40"/>
  <c r="O114" i="40" s="1"/>
  <c r="M114" i="40"/>
  <c r="AV30" i="18" s="1"/>
  <c r="H88" i="40"/>
  <c r="M88" i="40"/>
  <c r="AV31" i="18" s="1"/>
  <c r="H131" i="40"/>
  <c r="N131" i="40" s="1"/>
  <c r="M131" i="40"/>
  <c r="AV34" i="18" s="1"/>
  <c r="H19" i="40"/>
  <c r="M19" i="40"/>
  <c r="AV37" i="18" s="1"/>
  <c r="H10" i="40"/>
  <c r="M10" i="40"/>
  <c r="AV38" i="18" s="1"/>
  <c r="H124" i="40"/>
  <c r="M124" i="40"/>
  <c r="AV39" i="18" s="1"/>
  <c r="H4" i="40"/>
  <c r="M4" i="40"/>
  <c r="H20" i="40"/>
  <c r="M20" i="40"/>
  <c r="AI35" i="18"/>
  <c r="AK35" i="18"/>
  <c r="AJ35" i="18"/>
  <c r="AL35" i="18"/>
  <c r="AX30" i="18"/>
  <c r="AI36" i="18"/>
  <c r="AK36" i="18"/>
  <c r="AI22" i="18"/>
  <c r="AY22" i="18" s="1"/>
  <c r="AK22" i="18"/>
  <c r="AI23" i="18"/>
  <c r="AK23" i="18"/>
  <c r="AI24" i="18"/>
  <c r="AK24" i="18"/>
  <c r="AI25" i="18"/>
  <c r="AK25" i="18"/>
  <c r="AI26" i="18"/>
  <c r="AK26" i="18"/>
  <c r="AY26" i="18"/>
  <c r="AI27" i="18"/>
  <c r="AK27" i="18"/>
  <c r="AI28" i="18"/>
  <c r="AK28" i="18"/>
  <c r="AI29" i="18"/>
  <c r="AK29" i="18"/>
  <c r="AI30" i="18"/>
  <c r="AK30" i="18"/>
  <c r="AI31" i="18"/>
  <c r="AK31" i="18"/>
  <c r="AI32" i="18"/>
  <c r="AK32" i="18"/>
  <c r="AI33" i="18"/>
  <c r="AK33" i="18"/>
  <c r="AI34" i="18"/>
  <c r="AK34" i="18"/>
  <c r="AI37" i="18"/>
  <c r="AK37" i="18"/>
  <c r="AI38" i="18"/>
  <c r="AK38" i="18"/>
  <c r="AI39" i="18"/>
  <c r="AK39" i="18"/>
  <c r="AI40" i="18"/>
  <c r="AK40" i="18"/>
  <c r="AI41" i="18"/>
  <c r="AK41" i="18"/>
  <c r="AJ36" i="18"/>
  <c r="AL36" i="18"/>
  <c r="AJ22" i="18"/>
  <c r="AL22" i="18"/>
  <c r="AJ23" i="18"/>
  <c r="AL23" i="18"/>
  <c r="AJ24" i="18"/>
  <c r="AL24" i="18"/>
  <c r="AJ25" i="18"/>
  <c r="AL25" i="18"/>
  <c r="AJ26" i="18"/>
  <c r="AL26" i="18"/>
  <c r="AJ27" i="18"/>
  <c r="AL27" i="18"/>
  <c r="AJ28" i="18"/>
  <c r="AL28" i="18"/>
  <c r="AJ29" i="18"/>
  <c r="AL29" i="18"/>
  <c r="AJ30" i="18"/>
  <c r="AZ30" i="18" s="1"/>
  <c r="AL30" i="18"/>
  <c r="AJ31" i="18"/>
  <c r="AL31" i="18"/>
  <c r="AJ32" i="18"/>
  <c r="AL32" i="18"/>
  <c r="AJ33" i="18"/>
  <c r="AL33" i="18"/>
  <c r="AJ34" i="18"/>
  <c r="AL34" i="18"/>
  <c r="AJ37" i="18"/>
  <c r="AL37" i="18"/>
  <c r="AJ38" i="18"/>
  <c r="AL38" i="18"/>
  <c r="AJ39" i="18"/>
  <c r="AL39" i="18"/>
  <c r="AJ40" i="18"/>
  <c r="AL40" i="18"/>
  <c r="AJ41" i="18"/>
  <c r="AL41" i="18"/>
  <c r="H129" i="40"/>
  <c r="M129" i="40"/>
  <c r="AV14" i="18" s="1"/>
  <c r="H133" i="40"/>
  <c r="M133" i="40"/>
  <c r="AV3" i="18" s="1"/>
  <c r="H151" i="40"/>
  <c r="M151" i="40"/>
  <c r="AV4" i="18" s="1"/>
  <c r="H22" i="40"/>
  <c r="M22" i="40"/>
  <c r="AV5" i="18" s="1"/>
  <c r="H113" i="40"/>
  <c r="M113" i="40"/>
  <c r="AV6" i="18" s="1"/>
  <c r="H81" i="40"/>
  <c r="M81" i="40"/>
  <c r="AV8" i="18" s="1"/>
  <c r="H6" i="40"/>
  <c r="M6" i="40"/>
  <c r="AV9" i="18" s="1"/>
  <c r="AX9" i="18" s="1"/>
  <c r="H116" i="40"/>
  <c r="M116" i="40"/>
  <c r="AV10" i="18" s="1"/>
  <c r="H5" i="40"/>
  <c r="M5" i="40"/>
  <c r="AV11" i="18" s="1"/>
  <c r="H14" i="40"/>
  <c r="L14" i="40" s="1"/>
  <c r="M14" i="40"/>
  <c r="AV12" i="18" s="1"/>
  <c r="H13" i="40"/>
  <c r="M13" i="40"/>
  <c r="AV13" i="18" s="1"/>
  <c r="AI14" i="18"/>
  <c r="AI2" i="18"/>
  <c r="AI3" i="18"/>
  <c r="AI4" i="18"/>
  <c r="AI5" i="18"/>
  <c r="AI6" i="18"/>
  <c r="AI7" i="18"/>
  <c r="AI8" i="18"/>
  <c r="AI9" i="18"/>
  <c r="AI10" i="18"/>
  <c r="AI11" i="18"/>
  <c r="AI12" i="18"/>
  <c r="AI13" i="18"/>
  <c r="AJ14" i="18"/>
  <c r="AL14" i="18"/>
  <c r="AJ2" i="18"/>
  <c r="AJ3" i="18"/>
  <c r="AZ3" i="18" s="1"/>
  <c r="BF3" i="18" s="1"/>
  <c r="AJ4" i="18"/>
  <c r="AJ5" i="18"/>
  <c r="AJ6" i="18"/>
  <c r="AJ7" i="18"/>
  <c r="AJ8" i="18"/>
  <c r="AJ9" i="18"/>
  <c r="AJ10" i="18"/>
  <c r="AJ11" i="18"/>
  <c r="AJ12" i="18"/>
  <c r="AJ13" i="18"/>
  <c r="AL2" i="18"/>
  <c r="AL3" i="18"/>
  <c r="AL4" i="18"/>
  <c r="AL5" i="18"/>
  <c r="AL6" i="18"/>
  <c r="AL7" i="18"/>
  <c r="AL8" i="18"/>
  <c r="AL9" i="18"/>
  <c r="AL10" i="18"/>
  <c r="AL11" i="18"/>
  <c r="AL12" i="18"/>
  <c r="AL13" i="18"/>
  <c r="R10" i="18"/>
  <c r="AP10" i="18" s="1"/>
  <c r="AH10" i="18"/>
  <c r="AK10" i="18"/>
  <c r="R2" i="18"/>
  <c r="AP2" i="18" s="1"/>
  <c r="R3" i="18"/>
  <c r="R4" i="18"/>
  <c r="R5" i="18"/>
  <c r="R6" i="18"/>
  <c r="R7" i="18"/>
  <c r="R8" i="18"/>
  <c r="R9" i="18"/>
  <c r="R11" i="18"/>
  <c r="AP11" i="18" s="1"/>
  <c r="R12" i="18"/>
  <c r="R13" i="18"/>
  <c r="R14" i="18"/>
  <c r="AH2" i="18"/>
  <c r="AH3" i="18"/>
  <c r="AH4" i="18"/>
  <c r="AH5" i="18"/>
  <c r="AH6" i="18"/>
  <c r="AH7" i="18"/>
  <c r="AH8" i="18"/>
  <c r="AH9" i="18"/>
  <c r="AH11" i="18"/>
  <c r="AH12" i="18"/>
  <c r="AH13" i="18"/>
  <c r="AH14" i="18"/>
  <c r="AK2" i="18"/>
  <c r="AK3" i="18"/>
  <c r="AK4" i="18"/>
  <c r="AK5" i="18"/>
  <c r="AK6" i="18"/>
  <c r="AK7" i="18"/>
  <c r="AK8" i="18"/>
  <c r="AK9" i="18"/>
  <c r="AK11" i="18"/>
  <c r="AK12" i="18"/>
  <c r="AK13" i="18"/>
  <c r="AK14" i="18"/>
  <c r="H115" i="40"/>
  <c r="O115" i="40" s="1"/>
  <c r="K116" i="40"/>
  <c r="N116" i="40"/>
  <c r="O116" i="40"/>
  <c r="H117" i="40"/>
  <c r="K117" i="40" s="1"/>
  <c r="H118" i="40"/>
  <c r="N118" i="40" s="1"/>
  <c r="O118" i="40"/>
  <c r="H119" i="40"/>
  <c r="M119" i="40" s="1"/>
  <c r="O119" i="40"/>
  <c r="H120" i="40"/>
  <c r="P120" i="40"/>
  <c r="H121" i="40"/>
  <c r="N121" i="40" s="1"/>
  <c r="O121" i="40"/>
  <c r="H122" i="40"/>
  <c r="L122" i="40"/>
  <c r="O122" i="40"/>
  <c r="H123" i="40"/>
  <c r="M123" i="40" s="1"/>
  <c r="K124" i="40"/>
  <c r="L124" i="40"/>
  <c r="N124" i="40"/>
  <c r="O124" i="40"/>
  <c r="P124" i="40"/>
  <c r="H125" i="40"/>
  <c r="K125" i="40"/>
  <c r="O125" i="40"/>
  <c r="H126" i="40"/>
  <c r="L126" i="40" s="1"/>
  <c r="H127" i="40"/>
  <c r="O127" i="40" s="1"/>
  <c r="H128" i="40"/>
  <c r="N128" i="40"/>
  <c r="O128" i="40"/>
  <c r="L129" i="40"/>
  <c r="N129" i="40"/>
  <c r="O129" i="40"/>
  <c r="H130" i="40"/>
  <c r="L130" i="40" s="1"/>
  <c r="K131" i="40"/>
  <c r="L131" i="40"/>
  <c r="O131" i="40"/>
  <c r="P131" i="40"/>
  <c r="H132" i="40"/>
  <c r="N132" i="40" s="1"/>
  <c r="K133" i="40"/>
  <c r="O133" i="40"/>
  <c r="P133" i="40"/>
  <c r="H134" i="40"/>
  <c r="H135" i="40"/>
  <c r="K135" i="40"/>
  <c r="L135" i="40"/>
  <c r="M135" i="40"/>
  <c r="N135" i="40"/>
  <c r="O135" i="40"/>
  <c r="P135" i="40"/>
  <c r="H136" i="40"/>
  <c r="H137" i="40"/>
  <c r="M137" i="40" s="1"/>
  <c r="O137" i="40"/>
  <c r="H138" i="40"/>
  <c r="L138" i="40" s="1"/>
  <c r="K138" i="40"/>
  <c r="N138" i="40"/>
  <c r="O138" i="40"/>
  <c r="P138" i="40"/>
  <c r="H139" i="40"/>
  <c r="M139" i="40" s="1"/>
  <c r="N139" i="40"/>
  <c r="H140" i="40"/>
  <c r="N140" i="40" s="1"/>
  <c r="H141" i="40"/>
  <c r="K141" i="40" s="1"/>
  <c r="H142" i="40"/>
  <c r="L142" i="40"/>
  <c r="M142" i="40"/>
  <c r="N142" i="40"/>
  <c r="P142" i="40"/>
  <c r="H143" i="40"/>
  <c r="I143" i="40" s="1"/>
  <c r="H144" i="40"/>
  <c r="N144" i="40"/>
  <c r="H145" i="40"/>
  <c r="M145" i="40" s="1"/>
  <c r="K145" i="40"/>
  <c r="O145" i="40"/>
  <c r="H146" i="40"/>
  <c r="P146" i="40" s="1"/>
  <c r="L146" i="40"/>
  <c r="H147" i="40"/>
  <c r="K148" i="40"/>
  <c r="L148" i="40"/>
  <c r="N148" i="40"/>
  <c r="P148" i="40"/>
  <c r="H149" i="40"/>
  <c r="M149" i="40"/>
  <c r="K150" i="40"/>
  <c r="L150" i="40"/>
  <c r="N150" i="40"/>
  <c r="O150" i="40"/>
  <c r="P150" i="40"/>
  <c r="K151" i="40"/>
  <c r="L151" i="40"/>
  <c r="N151" i="40"/>
  <c r="O151" i="40"/>
  <c r="P151" i="40"/>
  <c r="H152" i="40"/>
  <c r="N152" i="40" s="1"/>
  <c r="M152" i="40"/>
  <c r="P152" i="40"/>
  <c r="H153" i="40"/>
  <c r="N153" i="40" s="1"/>
  <c r="M153" i="40"/>
  <c r="H154" i="40"/>
  <c r="N154" i="40" s="1"/>
  <c r="H155" i="40"/>
  <c r="M155" i="40" s="1"/>
  <c r="K155" i="40"/>
  <c r="L155" i="40"/>
  <c r="N155" i="40"/>
  <c r="O155" i="40"/>
  <c r="P155" i="40"/>
  <c r="H156" i="40"/>
  <c r="L156" i="40"/>
  <c r="M156" i="40"/>
  <c r="N156" i="40"/>
  <c r="P156" i="40"/>
  <c r="H157" i="40"/>
  <c r="N157" i="40" s="1"/>
  <c r="H158" i="40"/>
  <c r="N158" i="40" s="1"/>
  <c r="H159" i="40"/>
  <c r="N159" i="40" s="1"/>
  <c r="O159" i="40"/>
  <c r="H160" i="40"/>
  <c r="L160" i="40" s="1"/>
  <c r="M160" i="40"/>
  <c r="H161" i="40"/>
  <c r="M161" i="40"/>
  <c r="H162" i="40"/>
  <c r="N162" i="40" s="1"/>
  <c r="H163" i="40"/>
  <c r="P163" i="40" s="1"/>
  <c r="H164" i="40"/>
  <c r="H165" i="40"/>
  <c r="N165" i="40" s="1"/>
  <c r="H166" i="40"/>
  <c r="H167" i="40"/>
  <c r="L167" i="40" s="1"/>
  <c r="M167" i="40"/>
  <c r="H168" i="40"/>
  <c r="L168" i="40" s="1"/>
  <c r="P168" i="40"/>
  <c r="H169" i="40"/>
  <c r="N169" i="40"/>
  <c r="H170" i="40"/>
  <c r="N170" i="40"/>
  <c r="H171" i="40"/>
  <c r="K171" i="40"/>
  <c r="L171" i="40"/>
  <c r="M171" i="40"/>
  <c r="N171" i="40"/>
  <c r="O171" i="40"/>
  <c r="P171" i="40"/>
  <c r="H172" i="40"/>
  <c r="H173" i="40"/>
  <c r="N173" i="40" s="1"/>
  <c r="M173" i="40"/>
  <c r="H174" i="40"/>
  <c r="N174" i="40" s="1"/>
  <c r="H175" i="40"/>
  <c r="O175" i="40" s="1"/>
  <c r="K175" i="40"/>
  <c r="P175" i="40"/>
  <c r="B18" i="2"/>
  <c r="B8" i="2"/>
  <c r="B9" i="2"/>
  <c r="B10" i="2"/>
  <c r="B11" i="2"/>
  <c r="B12" i="2"/>
  <c r="B13" i="2"/>
  <c r="B14" i="2"/>
  <c r="B15" i="2"/>
  <c r="B16" i="2"/>
  <c r="B17" i="2"/>
  <c r="B21" i="2"/>
  <c r="B5" i="2"/>
  <c r="K10" i="1" s="1"/>
  <c r="B20" i="2"/>
  <c r="B4" i="2" s="1"/>
  <c r="K9" i="1" s="1"/>
  <c r="B23" i="2"/>
  <c r="B6" i="2" s="1"/>
  <c r="K11" i="1" s="1"/>
  <c r="B19" i="2"/>
  <c r="K8" i="1" s="1"/>
  <c r="B22" i="2"/>
  <c r="K12" i="1" s="1"/>
  <c r="K114" i="40"/>
  <c r="L114" i="40"/>
  <c r="N114" i="40"/>
  <c r="P114" i="40"/>
  <c r="H27" i="40"/>
  <c r="K27" i="40" s="1"/>
  <c r="H35" i="40"/>
  <c r="H43" i="40"/>
  <c r="K43" i="40" s="1"/>
  <c r="H51" i="40"/>
  <c r="P51" i="40" s="1"/>
  <c r="H59" i="40"/>
  <c r="L59" i="40" s="1"/>
  <c r="H75" i="40"/>
  <c r="L75" i="40" s="1"/>
  <c r="H83" i="40"/>
  <c r="L83" i="40" s="1"/>
  <c r="H91" i="40"/>
  <c r="I91" i="40" s="1"/>
  <c r="H107" i="40"/>
  <c r="P107" i="40" s="1"/>
  <c r="H111" i="40"/>
  <c r="M111" i="40" s="1"/>
  <c r="K113" i="40"/>
  <c r="P113" i="40"/>
  <c r="H112" i="40"/>
  <c r="L112" i="40" s="1"/>
  <c r="K111" i="40"/>
  <c r="H110" i="40"/>
  <c r="L110" i="40" s="1"/>
  <c r="P110" i="40"/>
  <c r="H109" i="40"/>
  <c r="I109" i="40" s="1"/>
  <c r="H108" i="40"/>
  <c r="K108" i="40" s="1"/>
  <c r="H106" i="40"/>
  <c r="H105" i="40"/>
  <c r="L105" i="40" s="1"/>
  <c r="H104" i="40"/>
  <c r="K104" i="40" s="1"/>
  <c r="H103" i="40"/>
  <c r="P103" i="40" s="1"/>
  <c r="H102" i="40"/>
  <c r="I102" i="40" s="1"/>
  <c r="O102" i="40"/>
  <c r="L102" i="40"/>
  <c r="M102" i="40"/>
  <c r="H101" i="40"/>
  <c r="I101" i="40" s="1"/>
  <c r="P101" i="40"/>
  <c r="H100" i="40"/>
  <c r="L100" i="40" s="1"/>
  <c r="H99" i="40"/>
  <c r="I99" i="40" s="1"/>
  <c r="H98" i="40"/>
  <c r="O98" i="40" s="1"/>
  <c r="H97" i="40"/>
  <c r="M97" i="40" s="1"/>
  <c r="H96" i="40"/>
  <c r="K96" i="40" s="1"/>
  <c r="H95" i="40"/>
  <c r="I95" i="40" s="1"/>
  <c r="N95" i="40"/>
  <c r="H94" i="40"/>
  <c r="O94" i="40" s="1"/>
  <c r="H93" i="40"/>
  <c r="P93" i="40" s="1"/>
  <c r="H92" i="40"/>
  <c r="I92" i="40" s="1"/>
  <c r="H90" i="40"/>
  <c r="H89" i="40"/>
  <c r="L89" i="40" s="1"/>
  <c r="H87" i="40"/>
  <c r="N87" i="40" s="1"/>
  <c r="H86" i="40"/>
  <c r="I86" i="40" s="1"/>
  <c r="H85" i="40"/>
  <c r="M85" i="40" s="1"/>
  <c r="H84" i="40"/>
  <c r="H82" i="40"/>
  <c r="L81" i="40"/>
  <c r="P81" i="40"/>
  <c r="H80" i="40"/>
  <c r="I80" i="40" s="1"/>
  <c r="H79" i="40"/>
  <c r="P79" i="40" s="1"/>
  <c r="H78" i="40"/>
  <c r="I78" i="40" s="1"/>
  <c r="H77" i="40"/>
  <c r="I77" i="40" s="1"/>
  <c r="H76" i="40"/>
  <c r="K76" i="40" s="1"/>
  <c r="H74" i="40"/>
  <c r="I74" i="40" s="1"/>
  <c r="H73" i="40"/>
  <c r="H72" i="40"/>
  <c r="H71" i="40"/>
  <c r="H70" i="40"/>
  <c r="H69" i="40"/>
  <c r="O69" i="40" s="1"/>
  <c r="H68" i="40"/>
  <c r="M68" i="40" s="1"/>
  <c r="H67" i="40"/>
  <c r="K67" i="40" s="1"/>
  <c r="H66" i="40"/>
  <c r="O66" i="40" s="1"/>
  <c r="H65" i="40"/>
  <c r="I65" i="40" s="1"/>
  <c r="H64" i="40"/>
  <c r="L64" i="40" s="1"/>
  <c r="H63" i="40"/>
  <c r="I63" i="40" s="1"/>
  <c r="H62" i="40"/>
  <c r="M62" i="40" s="1"/>
  <c r="H61" i="40"/>
  <c r="H60" i="40"/>
  <c r="H58" i="40"/>
  <c r="P58" i="40" s="1"/>
  <c r="H57" i="40"/>
  <c r="L57" i="40" s="1"/>
  <c r="H56" i="40"/>
  <c r="I56" i="40" s="1"/>
  <c r="H55" i="40"/>
  <c r="P55" i="40" s="1"/>
  <c r="H54" i="40"/>
  <c r="H53" i="40"/>
  <c r="H52" i="40"/>
  <c r="N52" i="40"/>
  <c r="P52" i="40"/>
  <c r="M51" i="40"/>
  <c r="H50" i="40"/>
  <c r="L50" i="40"/>
  <c r="H49" i="40"/>
  <c r="I49" i="40" s="1"/>
  <c r="H48" i="40"/>
  <c r="M48" i="40" s="1"/>
  <c r="H47" i="40"/>
  <c r="P47" i="40" s="1"/>
  <c r="H46" i="40"/>
  <c r="P46" i="40" s="1"/>
  <c r="H45" i="40"/>
  <c r="I45" i="40" s="1"/>
  <c r="H44" i="40"/>
  <c r="N44" i="40" s="1"/>
  <c r="L43" i="40"/>
  <c r="H42" i="40"/>
  <c r="H41" i="40"/>
  <c r="P41" i="40" s="1"/>
  <c r="H40" i="40"/>
  <c r="M40" i="40"/>
  <c r="H39" i="40"/>
  <c r="H38" i="40"/>
  <c r="I38" i="40" s="1"/>
  <c r="H37" i="40"/>
  <c r="N37" i="40"/>
  <c r="H36" i="40"/>
  <c r="H34" i="40"/>
  <c r="N34" i="40" s="1"/>
  <c r="H33" i="40"/>
  <c r="L33" i="40" s="1"/>
  <c r="H32" i="40"/>
  <c r="H31" i="40"/>
  <c r="L31" i="40" s="1"/>
  <c r="H30" i="40"/>
  <c r="H29" i="40"/>
  <c r="O29" i="40" s="1"/>
  <c r="H28" i="40"/>
  <c r="I28" i="40" s="1"/>
  <c r="O28" i="40"/>
  <c r="H26" i="40"/>
  <c r="H25" i="40"/>
  <c r="L25" i="40" s="1"/>
  <c r="H24" i="40"/>
  <c r="H23" i="40"/>
  <c r="L22" i="40"/>
  <c r="H21" i="40"/>
  <c r="L21" i="40" s="1"/>
  <c r="K20" i="40"/>
  <c r="O19" i="40"/>
  <c r="P16" i="40"/>
  <c r="H15" i="40"/>
  <c r="N15" i="40" s="1"/>
  <c r="H12" i="40"/>
  <c r="H11" i="40"/>
  <c r="P11" i="40" s="1"/>
  <c r="H8" i="40"/>
  <c r="K4" i="40"/>
  <c r="L78" i="40"/>
  <c r="L18" i="40"/>
  <c r="K74" i="40"/>
  <c r="M104" i="40"/>
  <c r="M3" i="40"/>
  <c r="O5" i="40"/>
  <c r="K16" i="40"/>
  <c r="P19" i="40"/>
  <c r="K19" i="40"/>
  <c r="N30" i="40"/>
  <c r="K41" i="40"/>
  <c r="K90" i="40"/>
  <c r="K63" i="40"/>
  <c r="L10" i="40"/>
  <c r="O78" i="40"/>
  <c r="M110" i="40"/>
  <c r="O110" i="40"/>
  <c r="P20" i="40"/>
  <c r="O32" i="40"/>
  <c r="P4" i="40"/>
  <c r="O56" i="40"/>
  <c r="M54" i="40"/>
  <c r="N54" i="40"/>
  <c r="N66" i="40"/>
  <c r="O109" i="40"/>
  <c r="L4" i="40"/>
  <c r="L8" i="40"/>
  <c r="N10" i="40"/>
  <c r="N14" i="40"/>
  <c r="L16" i="40"/>
  <c r="N18" i="40"/>
  <c r="L20" i="40"/>
  <c r="N22" i="40"/>
  <c r="M74" i="40"/>
  <c r="L109" i="40"/>
  <c r="O113" i="40"/>
  <c r="L113" i="40"/>
  <c r="P6" i="40"/>
  <c r="N4" i="40"/>
  <c r="L6" i="40"/>
  <c r="N8" i="40"/>
  <c r="P10" i="40"/>
  <c r="P14" i="40"/>
  <c r="N16" i="40"/>
  <c r="P18" i="40"/>
  <c r="N20" i="40"/>
  <c r="P22" i="40"/>
  <c r="M24" i="40"/>
  <c r="O24" i="40"/>
  <c r="M28" i="40"/>
  <c r="P28" i="40"/>
  <c r="K28" i="40"/>
  <c r="K31" i="40"/>
  <c r="P39" i="40"/>
  <c r="K39" i="40"/>
  <c r="O52" i="40"/>
  <c r="L52" i="40"/>
  <c r="P62" i="40"/>
  <c r="K65" i="40"/>
  <c r="O65" i="40"/>
  <c r="N83" i="40"/>
  <c r="O97" i="40"/>
  <c r="M101" i="40"/>
  <c r="K101" i="40"/>
  <c r="O101" i="40"/>
  <c r="O4" i="40"/>
  <c r="N6" i="40"/>
  <c r="O16" i="40"/>
  <c r="O20" i="40"/>
  <c r="O31" i="40"/>
  <c r="O39" i="40"/>
  <c r="M45" i="40"/>
  <c r="K49" i="40"/>
  <c r="K52" i="40"/>
  <c r="P77" i="40"/>
  <c r="O81" i="40"/>
  <c r="K81" i="40"/>
  <c r="P85" i="40"/>
  <c r="L90" i="40"/>
  <c r="M93" i="40"/>
  <c r="M95" i="40"/>
  <c r="N99" i="40"/>
  <c r="L101" i="40"/>
  <c r="N111" i="40"/>
  <c r="N113" i="40"/>
  <c r="K32" i="40"/>
  <c r="P36" i="40"/>
  <c r="L38" i="40"/>
  <c r="K71" i="40"/>
  <c r="N78" i="40"/>
  <c r="K86" i="40"/>
  <c r="N94" i="40"/>
  <c r="K102" i="40"/>
  <c r="P102" i="40"/>
  <c r="N110" i="40"/>
  <c r="N36" i="40"/>
  <c r="O53" i="40"/>
  <c r="P56" i="40"/>
  <c r="P78" i="40"/>
  <c r="N86" i="40"/>
  <c r="N102" i="40"/>
  <c r="P7" i="40"/>
  <c r="L7" i="40"/>
  <c r="N7" i="40"/>
  <c r="N9" i="40"/>
  <c r="P9" i="40"/>
  <c r="L9" i="40"/>
  <c r="N13" i="40"/>
  <c r="P13" i="40"/>
  <c r="L13" i="40"/>
  <c r="O13" i="40"/>
  <c r="K13" i="40"/>
  <c r="P3" i="40"/>
  <c r="N3" i="40"/>
  <c r="N5" i="40"/>
  <c r="P5" i="40"/>
  <c r="L5" i="40"/>
  <c r="N17" i="40"/>
  <c r="P17" i="40"/>
  <c r="L17" i="40"/>
  <c r="O17" i="40"/>
  <c r="K17" i="40"/>
  <c r="K5" i="40"/>
  <c r="O7" i="40"/>
  <c r="O9" i="40"/>
  <c r="K7" i="40"/>
  <c r="K9" i="40"/>
  <c r="M31" i="40"/>
  <c r="M39" i="40"/>
  <c r="O42" i="40"/>
  <c r="K42" i="40"/>
  <c r="O96" i="40"/>
  <c r="L96" i="40"/>
  <c r="O108" i="40"/>
  <c r="L108" i="40"/>
  <c r="K6" i="40"/>
  <c r="O6" i="40"/>
  <c r="K10" i="40"/>
  <c r="O10" i="40"/>
  <c r="N11" i="40"/>
  <c r="K14" i="40"/>
  <c r="O14" i="40"/>
  <c r="K18" i="40"/>
  <c r="O18" i="40"/>
  <c r="N19" i="40"/>
  <c r="K22" i="40"/>
  <c r="O22" i="40"/>
  <c r="K26" i="40"/>
  <c r="O26" i="40"/>
  <c r="N27" i="40"/>
  <c r="K34" i="40"/>
  <c r="L37" i="40"/>
  <c r="K38" i="40"/>
  <c r="N39" i="40"/>
  <c r="P42" i="40"/>
  <c r="P45" i="40"/>
  <c r="L45" i="40"/>
  <c r="N45" i="40"/>
  <c r="N49" i="40"/>
  <c r="P49" i="40"/>
  <c r="L49" i="40"/>
  <c r="L63" i="40"/>
  <c r="N65" i="40"/>
  <c r="P65" i="40"/>
  <c r="L65" i="40"/>
  <c r="N84" i="40"/>
  <c r="O84" i="40"/>
  <c r="K84" i="40"/>
  <c r="L84" i="40"/>
  <c r="P84" i="40"/>
  <c r="P104" i="40"/>
  <c r="M37" i="40"/>
  <c r="N80" i="40"/>
  <c r="O80" i="40"/>
  <c r="K80" i="40"/>
  <c r="P80" i="40"/>
  <c r="L80" i="40"/>
  <c r="K92" i="40"/>
  <c r="L19" i="40"/>
  <c r="M42" i="40"/>
  <c r="O43" i="40"/>
  <c r="L51" i="40"/>
  <c r="N59" i="40"/>
  <c r="M76" i="40"/>
  <c r="M80" i="40"/>
  <c r="AV32" i="18" s="1"/>
  <c r="N88" i="40"/>
  <c r="O88" i="40"/>
  <c r="K88" i="40"/>
  <c r="P88" i="40"/>
  <c r="L88" i="40"/>
  <c r="M92" i="40"/>
  <c r="K100" i="40"/>
  <c r="K50" i="40"/>
  <c r="O50" i="40"/>
  <c r="K54" i="40"/>
  <c r="K62" i="40"/>
  <c r="P71" i="40"/>
  <c r="L71" i="40"/>
  <c r="N71" i="40"/>
  <c r="P75" i="40"/>
  <c r="O83" i="40"/>
  <c r="P83" i="40"/>
  <c r="O91" i="40"/>
  <c r="P99" i="40"/>
  <c r="N73" i="40"/>
  <c r="P87" i="40"/>
  <c r="O95" i="40"/>
  <c r="K95" i="40"/>
  <c r="P95" i="40"/>
  <c r="L95" i="40"/>
  <c r="O103" i="40"/>
  <c r="L103" i="40"/>
  <c r="N81" i="40"/>
  <c r="N89" i="40"/>
  <c r="N101" i="40"/>
  <c r="N109" i="40"/>
  <c r="E5" i="43"/>
  <c r="H5" i="43"/>
  <c r="I5" i="43"/>
  <c r="K5" i="43"/>
  <c r="M5" i="43"/>
  <c r="E6" i="43"/>
  <c r="E25" i="43" s="1"/>
  <c r="F6" i="43"/>
  <c r="H6" i="43"/>
  <c r="I6" i="43"/>
  <c r="K6" i="43"/>
  <c r="K25" i="43" s="1"/>
  <c r="M6" i="43"/>
  <c r="E7" i="43"/>
  <c r="F7" i="43"/>
  <c r="H7" i="43"/>
  <c r="I7" i="43"/>
  <c r="K7" i="43"/>
  <c r="M7" i="43"/>
  <c r="E8" i="43"/>
  <c r="F8" i="43"/>
  <c r="H8" i="43"/>
  <c r="I8" i="43"/>
  <c r="K8" i="43"/>
  <c r="M8" i="43"/>
  <c r="E9" i="43"/>
  <c r="F9" i="43"/>
  <c r="H9" i="43"/>
  <c r="I9" i="43"/>
  <c r="K9" i="43"/>
  <c r="M9" i="43"/>
  <c r="E10" i="43"/>
  <c r="F10" i="43"/>
  <c r="H10" i="43"/>
  <c r="I10" i="43"/>
  <c r="K10" i="43"/>
  <c r="M10" i="43"/>
  <c r="E11" i="43"/>
  <c r="F11" i="43"/>
  <c r="H11" i="43"/>
  <c r="I11" i="43"/>
  <c r="K11" i="43"/>
  <c r="M11" i="43"/>
  <c r="E12" i="43"/>
  <c r="F12" i="43"/>
  <c r="H12" i="43"/>
  <c r="I12" i="43"/>
  <c r="K12" i="43"/>
  <c r="M12" i="43"/>
  <c r="E13" i="43"/>
  <c r="F13" i="43"/>
  <c r="H13" i="43"/>
  <c r="I13" i="43"/>
  <c r="K13" i="43"/>
  <c r="M13" i="43"/>
  <c r="E14" i="43"/>
  <c r="F14" i="43"/>
  <c r="H14" i="43"/>
  <c r="I14" i="43"/>
  <c r="K14" i="43"/>
  <c r="M14" i="43"/>
  <c r="D15" i="43"/>
  <c r="E15" i="43" s="1"/>
  <c r="G15" i="43"/>
  <c r="H15" i="43"/>
  <c r="J15" i="43"/>
  <c r="K15" i="43" s="1"/>
  <c r="L15" i="43"/>
  <c r="M15" i="43"/>
  <c r="E16" i="43"/>
  <c r="F16" i="43"/>
  <c r="H16" i="43"/>
  <c r="I16" i="43"/>
  <c r="K16" i="43"/>
  <c r="M16" i="43"/>
  <c r="E17" i="43"/>
  <c r="F17" i="43"/>
  <c r="H17" i="43"/>
  <c r="I17" i="43"/>
  <c r="K17" i="43"/>
  <c r="M17" i="43"/>
  <c r="E18" i="43"/>
  <c r="F18" i="43"/>
  <c r="H18" i="43"/>
  <c r="I18" i="43"/>
  <c r="K18" i="43"/>
  <c r="M18" i="43"/>
  <c r="E19" i="43"/>
  <c r="F19" i="43"/>
  <c r="H19" i="43"/>
  <c r="I19" i="43"/>
  <c r="K19" i="43"/>
  <c r="M19" i="43"/>
  <c r="E20" i="43"/>
  <c r="F20" i="43"/>
  <c r="H20" i="43"/>
  <c r="I20" i="43"/>
  <c r="K20" i="43"/>
  <c r="M20" i="43"/>
  <c r="E21" i="43"/>
  <c r="F21" i="43"/>
  <c r="H21" i="43"/>
  <c r="I21" i="43"/>
  <c r="K21" i="43"/>
  <c r="M21" i="43"/>
  <c r="E22" i="43"/>
  <c r="F22" i="43"/>
  <c r="H22" i="43"/>
  <c r="I22" i="43"/>
  <c r="K22" i="43"/>
  <c r="M22" i="43"/>
  <c r="E23" i="43"/>
  <c r="F23" i="43"/>
  <c r="H23" i="43"/>
  <c r="I23" i="43"/>
  <c r="K23" i="43"/>
  <c r="M23" i="43"/>
  <c r="E24" i="43"/>
  <c r="F24" i="43"/>
  <c r="H24" i="43"/>
  <c r="I24" i="43"/>
  <c r="K24" i="43"/>
  <c r="M24" i="43"/>
  <c r="D25" i="43"/>
  <c r="G25" i="43"/>
  <c r="J25" i="43"/>
  <c r="L25" i="43"/>
  <c r="D27" i="43"/>
  <c r="G27" i="43"/>
  <c r="J27" i="43"/>
  <c r="L27" i="43"/>
  <c r="E3" i="42"/>
  <c r="H3" i="42"/>
  <c r="I3" i="42"/>
  <c r="K3" i="42"/>
  <c r="M3" i="42"/>
  <c r="E4" i="42"/>
  <c r="F4" i="42"/>
  <c r="H4" i="42"/>
  <c r="I4" i="42"/>
  <c r="K4" i="42"/>
  <c r="M4" i="42"/>
  <c r="E5" i="42"/>
  <c r="F5" i="42"/>
  <c r="H5" i="42"/>
  <c r="I5" i="42"/>
  <c r="K5" i="42"/>
  <c r="M5" i="42"/>
  <c r="E6" i="42"/>
  <c r="F6" i="42"/>
  <c r="H6" i="42"/>
  <c r="I6" i="42"/>
  <c r="K6" i="42"/>
  <c r="M6" i="42"/>
  <c r="E7" i="42"/>
  <c r="F7" i="42"/>
  <c r="H7" i="42"/>
  <c r="I7" i="42"/>
  <c r="K7" i="42"/>
  <c r="M7" i="42"/>
  <c r="E8" i="42"/>
  <c r="F8" i="42"/>
  <c r="H8" i="42"/>
  <c r="I8" i="42"/>
  <c r="K8" i="42"/>
  <c r="M8" i="42"/>
  <c r="E9" i="42"/>
  <c r="F9" i="42"/>
  <c r="H9" i="42"/>
  <c r="I9" i="42"/>
  <c r="K9" i="42"/>
  <c r="M9" i="42"/>
  <c r="E10" i="42"/>
  <c r="F10" i="42"/>
  <c r="H10" i="42"/>
  <c r="I10" i="42"/>
  <c r="K10" i="42"/>
  <c r="M10" i="42"/>
  <c r="E11" i="42"/>
  <c r="F11" i="42"/>
  <c r="H11" i="42"/>
  <c r="I11" i="42"/>
  <c r="K11" i="42"/>
  <c r="M11" i="42"/>
  <c r="E12" i="42"/>
  <c r="F12" i="42"/>
  <c r="H12" i="42"/>
  <c r="I12" i="42"/>
  <c r="K12" i="42"/>
  <c r="M12" i="42"/>
  <c r="E13" i="42"/>
  <c r="F13" i="42"/>
  <c r="H13" i="42"/>
  <c r="I13" i="42"/>
  <c r="K13" i="42"/>
  <c r="M13" i="42"/>
  <c r="E14" i="42"/>
  <c r="F14" i="42"/>
  <c r="H14" i="42"/>
  <c r="I14" i="42"/>
  <c r="K14" i="42"/>
  <c r="M14" i="42"/>
  <c r="E15" i="42"/>
  <c r="F15" i="42"/>
  <c r="H15" i="42"/>
  <c r="I15" i="42"/>
  <c r="K15" i="42"/>
  <c r="M15" i="42"/>
  <c r="E16" i="42"/>
  <c r="F16" i="42"/>
  <c r="H16" i="42"/>
  <c r="I16" i="42"/>
  <c r="K16" i="42"/>
  <c r="M16" i="42"/>
  <c r="E17" i="42"/>
  <c r="F17" i="42"/>
  <c r="H17" i="42"/>
  <c r="I17" i="42"/>
  <c r="K17" i="42"/>
  <c r="M17" i="42"/>
  <c r="E18" i="42"/>
  <c r="F18" i="42"/>
  <c r="H18" i="42"/>
  <c r="I18" i="42"/>
  <c r="K18" i="42"/>
  <c r="M18" i="42"/>
  <c r="E19" i="42"/>
  <c r="F19" i="42"/>
  <c r="H19" i="42"/>
  <c r="I19" i="42"/>
  <c r="K19" i="42"/>
  <c r="M19" i="42"/>
  <c r="D20" i="42"/>
  <c r="E20" i="42"/>
  <c r="G20" i="42"/>
  <c r="H20" i="42"/>
  <c r="J20" i="42"/>
  <c r="K20" i="42"/>
  <c r="L20" i="42"/>
  <c r="M20" i="42"/>
  <c r="E21" i="42"/>
  <c r="F21" i="42"/>
  <c r="H21" i="42"/>
  <c r="I21" i="42"/>
  <c r="K21" i="42"/>
  <c r="M21" i="42"/>
  <c r="E22" i="42"/>
  <c r="F22" i="42"/>
  <c r="H22" i="42"/>
  <c r="I22" i="42"/>
  <c r="K22" i="42"/>
  <c r="M22" i="42"/>
  <c r="E23" i="42"/>
  <c r="F23" i="42"/>
  <c r="H23" i="42"/>
  <c r="I23" i="42"/>
  <c r="K23" i="42"/>
  <c r="M23" i="42"/>
  <c r="E24" i="42"/>
  <c r="F24" i="42"/>
  <c r="H24" i="42"/>
  <c r="I24" i="42"/>
  <c r="K24" i="42"/>
  <c r="M24" i="42"/>
  <c r="E25" i="42"/>
  <c r="F25" i="42"/>
  <c r="H25" i="42"/>
  <c r="I25" i="42"/>
  <c r="K25" i="42"/>
  <c r="M25" i="42"/>
  <c r="E26" i="42"/>
  <c r="F26" i="42"/>
  <c r="H26" i="42"/>
  <c r="I26" i="42"/>
  <c r="K26" i="42"/>
  <c r="M26" i="42"/>
  <c r="E27" i="42"/>
  <c r="F27" i="42"/>
  <c r="H27" i="42"/>
  <c r="I27" i="42"/>
  <c r="K27" i="42"/>
  <c r="M27" i="42"/>
  <c r="E28" i="42"/>
  <c r="F28" i="42"/>
  <c r="H28" i="42"/>
  <c r="I28" i="42"/>
  <c r="K28" i="42"/>
  <c r="M28" i="42"/>
  <c r="E29" i="42"/>
  <c r="F29" i="42"/>
  <c r="H29" i="42"/>
  <c r="I29" i="42"/>
  <c r="K29" i="42"/>
  <c r="M29" i="42"/>
  <c r="E30" i="42"/>
  <c r="F30" i="42"/>
  <c r="H30" i="42"/>
  <c r="I30" i="42"/>
  <c r="K30" i="42"/>
  <c r="M30" i="42"/>
  <c r="E31" i="42"/>
  <c r="F31" i="42"/>
  <c r="H31" i="42"/>
  <c r="I31" i="42"/>
  <c r="K31" i="42"/>
  <c r="M31" i="42"/>
  <c r="E32" i="42"/>
  <c r="F32" i="42"/>
  <c r="H32" i="42"/>
  <c r="I32" i="42"/>
  <c r="K32" i="42"/>
  <c r="M32" i="42"/>
  <c r="E33" i="42"/>
  <c r="F33" i="42"/>
  <c r="H33" i="42"/>
  <c r="I33" i="42"/>
  <c r="K33" i="42"/>
  <c r="M33" i="42"/>
  <c r="D34" i="42"/>
  <c r="G34" i="42"/>
  <c r="H34" i="42"/>
  <c r="J34" i="42"/>
  <c r="L34" i="42"/>
  <c r="M34" i="42"/>
  <c r="D36" i="42"/>
  <c r="G36" i="42"/>
  <c r="J36" i="42"/>
  <c r="L36" i="42"/>
  <c r="AP6" i="18"/>
  <c r="AP7" i="18"/>
  <c r="AP14" i="18"/>
  <c r="C21" i="18"/>
  <c r="D21" i="18"/>
  <c r="E21" i="18"/>
  <c r="F21" i="18"/>
  <c r="G21" i="18"/>
  <c r="L21" i="18"/>
  <c r="M21" i="18"/>
  <c r="N21" i="18"/>
  <c r="S21" i="18"/>
  <c r="T21" i="18"/>
  <c r="U21" i="18"/>
  <c r="V21" i="18"/>
  <c r="W21" i="18"/>
  <c r="AB21" i="18"/>
  <c r="AC21" i="18"/>
  <c r="AD21" i="18"/>
  <c r="C52" i="18"/>
  <c r="D52" i="18"/>
  <c r="E52" i="18"/>
  <c r="F52" i="18"/>
  <c r="G52" i="18"/>
  <c r="K52" i="18"/>
  <c r="L52" i="18"/>
  <c r="M52" i="18"/>
  <c r="N52" i="18"/>
  <c r="O52" i="18"/>
  <c r="S52" i="18"/>
  <c r="T52" i="18"/>
  <c r="U52" i="18"/>
  <c r="V52" i="18"/>
  <c r="W52" i="18"/>
  <c r="AA52" i="18"/>
  <c r="AB52" i="18"/>
  <c r="AC52" i="18"/>
  <c r="AD52" i="18"/>
  <c r="AE52" i="18"/>
  <c r="K16" i="1"/>
  <c r="B22" i="6"/>
  <c r="AP12" i="18"/>
  <c r="AP13" i="18"/>
  <c r="AP5" i="18"/>
  <c r="AP9" i="18"/>
  <c r="AP3" i="18"/>
  <c r="AZ8" i="18"/>
  <c r="BF8" i="18" s="1"/>
  <c r="AZ5" i="18"/>
  <c r="AL52" i="18"/>
  <c r="AM8" i="18" l="1"/>
  <c r="AM12" i="18"/>
  <c r="R21" i="18"/>
  <c r="AP4" i="18"/>
  <c r="AY14" i="18"/>
  <c r="BE14" i="18" s="1"/>
  <c r="AP8" i="18"/>
  <c r="AZ29" i="18"/>
  <c r="AZ25" i="18"/>
  <c r="AZ28" i="18"/>
  <c r="AM10" i="18"/>
  <c r="AX14" i="18"/>
  <c r="AM4" i="18"/>
  <c r="AY8" i="18"/>
  <c r="BE8" i="18" s="1"/>
  <c r="AY5" i="18"/>
  <c r="BE5" i="18" s="1"/>
  <c r="AY3" i="18"/>
  <c r="BE3" i="18" s="1"/>
  <c r="BF28" i="18"/>
  <c r="AX34" i="18"/>
  <c r="AZ27" i="18"/>
  <c r="AX25" i="18"/>
  <c r="AI21" i="18"/>
  <c r="AX10" i="18"/>
  <c r="AZ6" i="18"/>
  <c r="BF6" i="18" s="1"/>
  <c r="AY4" i="18"/>
  <c r="AK52" i="18"/>
  <c r="AZ39" i="18"/>
  <c r="AX31" i="18"/>
  <c r="AZ24" i="18"/>
  <c r="BF24" i="18" s="1"/>
  <c r="AX35" i="18"/>
  <c r="BD35" i="18" s="1"/>
  <c r="N105" i="40"/>
  <c r="L79" i="40"/>
  <c r="P92" i="40"/>
  <c r="N92" i="40"/>
  <c r="O33" i="40"/>
  <c r="P105" i="40"/>
  <c r="L74" i="40"/>
  <c r="L66" i="40"/>
  <c r="M59" i="40"/>
  <c r="M159" i="40"/>
  <c r="N143" i="40"/>
  <c r="P141" i="40"/>
  <c r="P139" i="40"/>
  <c r="L139" i="40"/>
  <c r="L118" i="40"/>
  <c r="N117" i="40"/>
  <c r="O202" i="40"/>
  <c r="P200" i="40"/>
  <c r="L195" i="40"/>
  <c r="N194" i="40"/>
  <c r="N193" i="40"/>
  <c r="M192" i="40"/>
  <c r="O189" i="40"/>
  <c r="BF5" i="18"/>
  <c r="AY12" i="18"/>
  <c r="BE12" i="18" s="1"/>
  <c r="AX5" i="18"/>
  <c r="BD5" i="18" s="1"/>
  <c r="AX3" i="18"/>
  <c r="AX55" i="18" s="1"/>
  <c r="O99" i="40"/>
  <c r="K83" i="40"/>
  <c r="K58" i="40"/>
  <c r="N43" i="40"/>
  <c r="L92" i="40"/>
  <c r="M96" i="40"/>
  <c r="O38" i="40"/>
  <c r="N31" i="40"/>
  <c r="P108" i="40"/>
  <c r="N108" i="40"/>
  <c r="O25" i="40"/>
  <c r="K56" i="40"/>
  <c r="P112" i="40"/>
  <c r="O93" i="40"/>
  <c r="M83" i="40"/>
  <c r="N74" i="40"/>
  <c r="O74" i="40"/>
  <c r="O86" i="40"/>
  <c r="M43" i="40"/>
  <c r="K110" i="40"/>
  <c r="P74" i="40"/>
  <c r="M86" i="40"/>
  <c r="P97" i="40"/>
  <c r="K159" i="40"/>
  <c r="M143" i="40"/>
  <c r="L141" i="40"/>
  <c r="O139" i="40"/>
  <c r="K139" i="40"/>
  <c r="N123" i="40"/>
  <c r="P118" i="40"/>
  <c r="K118" i="40"/>
  <c r="M117" i="40"/>
  <c r="BF27" i="18"/>
  <c r="AY31" i="18"/>
  <c r="AY27" i="18"/>
  <c r="BE27" i="18" s="1"/>
  <c r="AY25" i="18"/>
  <c r="BE25" i="18" s="1"/>
  <c r="AX39" i="18"/>
  <c r="P195" i="40"/>
  <c r="K195" i="40"/>
  <c r="L194" i="40"/>
  <c r="K193" i="40"/>
  <c r="L192" i="40"/>
  <c r="N189" i="40"/>
  <c r="M179" i="40"/>
  <c r="AV33" i="18" s="1"/>
  <c r="AZ33" i="18" s="1"/>
  <c r="BF33" i="18" s="1"/>
  <c r="P178" i="40"/>
  <c r="K178" i="40"/>
  <c r="AX8" i="18"/>
  <c r="BD8" i="18" s="1"/>
  <c r="L99" i="40"/>
  <c r="O92" i="40"/>
  <c r="M108" i="40"/>
  <c r="L55" i="40"/>
  <c r="O3" i="40"/>
  <c r="K3" i="40"/>
  <c r="P38" i="40"/>
  <c r="P86" i="40"/>
  <c r="N56" i="40"/>
  <c r="L97" i="40"/>
  <c r="M77" i="40"/>
  <c r="L68" i="40"/>
  <c r="P44" i="40"/>
  <c r="O112" i="40"/>
  <c r="N38" i="40"/>
  <c r="M56" i="40"/>
  <c r="O117" i="40"/>
  <c r="BD31" i="18"/>
  <c r="AZ38" i="18"/>
  <c r="AZ35" i="18"/>
  <c r="P212" i="40"/>
  <c r="P188" i="40"/>
  <c r="L186" i="40"/>
  <c r="O179" i="40"/>
  <c r="N178" i="40"/>
  <c r="N177" i="40"/>
  <c r="M211" i="40"/>
  <c r="L211" i="40"/>
  <c r="O211" i="40"/>
  <c r="N211" i="40"/>
  <c r="L205" i="40"/>
  <c r="P205" i="40"/>
  <c r="N205" i="40"/>
  <c r="M205" i="40"/>
  <c r="P197" i="40"/>
  <c r="L197" i="40"/>
  <c r="AZ12" i="18"/>
  <c r="BF12" i="18" s="1"/>
  <c r="BD14" i="18"/>
  <c r="N85" i="40"/>
  <c r="O87" i="40"/>
  <c r="L91" i="40"/>
  <c r="O58" i="40"/>
  <c r="O100" i="40"/>
  <c r="P63" i="40"/>
  <c r="M15" i="40"/>
  <c r="L29" i="40"/>
  <c r="P109" i="40"/>
  <c r="K85" i="40"/>
  <c r="M109" i="40"/>
  <c r="M94" i="40"/>
  <c r="O63" i="40"/>
  <c r="M63" i="40"/>
  <c r="L77" i="40"/>
  <c r="O11" i="40"/>
  <c r="I26" i="40"/>
  <c r="L26" i="40"/>
  <c r="N26" i="40"/>
  <c r="P26" i="40"/>
  <c r="I37" i="40"/>
  <c r="O37" i="40"/>
  <c r="I54" i="40"/>
  <c r="L54" i="40"/>
  <c r="I93" i="40"/>
  <c r="L93" i="40"/>
  <c r="I96" i="40"/>
  <c r="P96" i="40"/>
  <c r="M175" i="40"/>
  <c r="N175" i="40"/>
  <c r="I165" i="40"/>
  <c r="M165" i="40"/>
  <c r="N126" i="40"/>
  <c r="M126" i="40"/>
  <c r="L125" i="40"/>
  <c r="P125" i="40"/>
  <c r="N125" i="40"/>
  <c r="L119" i="40"/>
  <c r="P119" i="40"/>
  <c r="K119" i="40"/>
  <c r="BE31" i="18"/>
  <c r="AX29" i="18"/>
  <c r="AY29" i="18"/>
  <c r="BE29" i="18" s="1"/>
  <c r="BE26" i="18"/>
  <c r="P213" i="40"/>
  <c r="K210" i="40"/>
  <c r="N210" i="40"/>
  <c r="O210" i="40"/>
  <c r="M210" i="40"/>
  <c r="O207" i="40"/>
  <c r="P207" i="40"/>
  <c r="M200" i="40"/>
  <c r="N200" i="40"/>
  <c r="L200" i="40"/>
  <c r="M191" i="40"/>
  <c r="N191" i="40"/>
  <c r="L191" i="40"/>
  <c r="K182" i="40"/>
  <c r="P182" i="40"/>
  <c r="N182" i="40"/>
  <c r="L182" i="40"/>
  <c r="AY33" i="18"/>
  <c r="BE33" i="18" s="1"/>
  <c r="I25" i="40"/>
  <c r="P25" i="40"/>
  <c r="I33" i="40"/>
  <c r="N33" i="40"/>
  <c r="K33" i="40"/>
  <c r="I44" i="40"/>
  <c r="M44" i="40"/>
  <c r="I68" i="40"/>
  <c r="P68" i="40"/>
  <c r="O68" i="40"/>
  <c r="K106" i="40"/>
  <c r="L106" i="40"/>
  <c r="P106" i="40"/>
  <c r="I51" i="40"/>
  <c r="K51" i="40"/>
  <c r="O51" i="40"/>
  <c r="I172" i="40"/>
  <c r="L172" i="40"/>
  <c r="P172" i="40"/>
  <c r="I164" i="40"/>
  <c r="M164" i="40"/>
  <c r="N164" i="40"/>
  <c r="K163" i="40"/>
  <c r="O163" i="40"/>
  <c r="N163" i="40"/>
  <c r="K147" i="40"/>
  <c r="N147" i="40"/>
  <c r="P91" i="40"/>
  <c r="M33" i="40"/>
  <c r="P33" i="40"/>
  <c r="N25" i="40"/>
  <c r="O21" i="40"/>
  <c r="N68" i="40"/>
  <c r="K77" i="40"/>
  <c r="L44" i="40"/>
  <c r="N91" i="40"/>
  <c r="K11" i="40"/>
  <c r="M11" i="40"/>
  <c r="I31" i="40"/>
  <c r="P31" i="40"/>
  <c r="K44" i="40"/>
  <c r="I66" i="40"/>
  <c r="P66" i="40"/>
  <c r="I90" i="40"/>
  <c r="N90" i="40"/>
  <c r="O90" i="40"/>
  <c r="N172" i="40"/>
  <c r="I168" i="40"/>
  <c r="M168" i="40"/>
  <c r="N168" i="40"/>
  <c r="K167" i="40"/>
  <c r="O167" i="40"/>
  <c r="N167" i="40"/>
  <c r="P164" i="40"/>
  <c r="M163" i="40"/>
  <c r="I160" i="40"/>
  <c r="N160" i="40"/>
  <c r="P160" i="40"/>
  <c r="M141" i="40"/>
  <c r="N141" i="40"/>
  <c r="K137" i="40"/>
  <c r="N137" i="40"/>
  <c r="K130" i="40"/>
  <c r="N130" i="40"/>
  <c r="O130" i="40"/>
  <c r="L123" i="40"/>
  <c r="P123" i="40"/>
  <c r="K123" i="40"/>
  <c r="AY10" i="18"/>
  <c r="AZ10" i="18"/>
  <c r="BF10" i="18" s="1"/>
  <c r="P211" i="40"/>
  <c r="K199" i="40"/>
  <c r="O199" i="40"/>
  <c r="N199" i="40"/>
  <c r="L199" i="40"/>
  <c r="K185" i="40"/>
  <c r="N185" i="40"/>
  <c r="AX12" i="18"/>
  <c r="BD12" i="18" s="1"/>
  <c r="N93" i="40"/>
  <c r="N77" i="40"/>
  <c r="L87" i="40"/>
  <c r="K99" i="40"/>
  <c r="K91" i="40"/>
  <c r="K66" i="40"/>
  <c r="O54" i="40"/>
  <c r="N51" i="40"/>
  <c r="L15" i="40"/>
  <c r="N63" i="40"/>
  <c r="P37" i="40"/>
  <c r="N96" i="40"/>
  <c r="K37" i="40"/>
  <c r="M25" i="40"/>
  <c r="K25" i="40"/>
  <c r="K78" i="40"/>
  <c r="K93" i="40"/>
  <c r="M90" i="40"/>
  <c r="M65" i="40"/>
  <c r="P54" i="40"/>
  <c r="M106" i="40"/>
  <c r="O77" i="40"/>
  <c r="L62" i="40"/>
  <c r="N58" i="40"/>
  <c r="M91" i="40"/>
  <c r="P90" i="40"/>
  <c r="K68" i="40"/>
  <c r="M78" i="40"/>
  <c r="L32" i="40"/>
  <c r="P32" i="40"/>
  <c r="I42" i="40"/>
  <c r="N42" i="40"/>
  <c r="O44" i="40"/>
  <c r="I52" i="40"/>
  <c r="M52" i="40"/>
  <c r="I71" i="40"/>
  <c r="O71" i="40"/>
  <c r="I84" i="40"/>
  <c r="M84" i="40"/>
  <c r="O105" i="40"/>
  <c r="I105" i="40"/>
  <c r="K105" i="40"/>
  <c r="L175" i="40"/>
  <c r="M172" i="40"/>
  <c r="I169" i="40"/>
  <c r="M169" i="40"/>
  <c r="P167" i="40"/>
  <c r="L164" i="40"/>
  <c r="L163" i="40"/>
  <c r="I161" i="40"/>
  <c r="N161" i="40"/>
  <c r="I157" i="40"/>
  <c r="M157" i="40"/>
  <c r="M147" i="40"/>
  <c r="I146" i="40"/>
  <c r="N146" i="40"/>
  <c r="M146" i="40"/>
  <c r="L145" i="40"/>
  <c r="P145" i="40"/>
  <c r="N145" i="40"/>
  <c r="O141" i="40"/>
  <c r="N136" i="40"/>
  <c r="P136" i="40"/>
  <c r="O132" i="40"/>
  <c r="P126" i="40"/>
  <c r="M125" i="40"/>
  <c r="O123" i="40"/>
  <c r="N119" i="40"/>
  <c r="L116" i="40"/>
  <c r="P116" i="40"/>
  <c r="N133" i="40"/>
  <c r="L133" i="40"/>
  <c r="AZ31" i="18"/>
  <c r="BF31" i="18" s="1"/>
  <c r="K211" i="40"/>
  <c r="N206" i="40"/>
  <c r="O206" i="40"/>
  <c r="M206" i="40"/>
  <c r="L204" i="40"/>
  <c r="P204" i="40"/>
  <c r="N204" i="40"/>
  <c r="M204" i="40"/>
  <c r="O200" i="40"/>
  <c r="L196" i="40"/>
  <c r="P196" i="40"/>
  <c r="N196" i="40"/>
  <c r="M196" i="40"/>
  <c r="O191" i="40"/>
  <c r="M190" i="40"/>
  <c r="K190" i="40"/>
  <c r="P190" i="40"/>
  <c r="O190" i="40"/>
  <c r="N190" i="40"/>
  <c r="L187" i="40"/>
  <c r="P187" i="40"/>
  <c r="M187" i="40"/>
  <c r="K187" i="40"/>
  <c r="M183" i="40"/>
  <c r="L183" i="40"/>
  <c r="K183" i="40"/>
  <c r="P183" i="40"/>
  <c r="L159" i="40"/>
  <c r="P159" i="40"/>
  <c r="I152" i="40"/>
  <c r="L152" i="40"/>
  <c r="I149" i="40"/>
  <c r="N149" i="40"/>
  <c r="K122" i="40"/>
  <c r="N122" i="40"/>
  <c r="AZ37" i="18"/>
  <c r="BF37" i="18" s="1"/>
  <c r="L208" i="40"/>
  <c r="P208" i="40"/>
  <c r="N188" i="40"/>
  <c r="I108" i="40"/>
  <c r="I110" i="40"/>
  <c r="I83" i="40"/>
  <c r="I43" i="40"/>
  <c r="I173" i="40"/>
  <c r="I156" i="40"/>
  <c r="I153" i="40"/>
  <c r="I142" i="40"/>
  <c r="AY39" i="18"/>
  <c r="BE39" i="18" s="1"/>
  <c r="AY37" i="18"/>
  <c r="BE37" i="18" s="1"/>
  <c r="AW13" i="18"/>
  <c r="AZ13" i="18"/>
  <c r="AX13" i="18"/>
  <c r="BD13" i="18" s="1"/>
  <c r="M25" i="43"/>
  <c r="I12" i="40"/>
  <c r="K12" i="40"/>
  <c r="P12" i="40"/>
  <c r="M12" i="40"/>
  <c r="L12" i="40"/>
  <c r="N12" i="40"/>
  <c r="O12" i="40"/>
  <c r="I30" i="40"/>
  <c r="K30" i="40"/>
  <c r="L30" i="40"/>
  <c r="O30" i="40"/>
  <c r="M30" i="40"/>
  <c r="I50" i="40"/>
  <c r="N50" i="40"/>
  <c r="P50" i="40"/>
  <c r="I72" i="40"/>
  <c r="L72" i="40"/>
  <c r="P72" i="40"/>
  <c r="O72" i="40"/>
  <c r="K72" i="40"/>
  <c r="M72" i="40"/>
  <c r="O46" i="40"/>
  <c r="M47" i="40"/>
  <c r="N72" i="40"/>
  <c r="L76" i="40"/>
  <c r="I24" i="40"/>
  <c r="N24" i="40"/>
  <c r="P24" i="40"/>
  <c r="L24" i="40"/>
  <c r="K24" i="40"/>
  <c r="I40" i="40"/>
  <c r="O40" i="40"/>
  <c r="K40" i="40"/>
  <c r="N40" i="40"/>
  <c r="L40" i="40"/>
  <c r="P40" i="40"/>
  <c r="I60" i="40"/>
  <c r="P60" i="40"/>
  <c r="M60" i="40"/>
  <c r="L60" i="40"/>
  <c r="K60" i="40"/>
  <c r="N60" i="40"/>
  <c r="I67" i="40"/>
  <c r="L67" i="40"/>
  <c r="M67" i="40"/>
  <c r="N67" i="40"/>
  <c r="P67" i="40"/>
  <c r="I70" i="40"/>
  <c r="P70" i="40"/>
  <c r="M70" i="40"/>
  <c r="K70" i="40"/>
  <c r="L70" i="40"/>
  <c r="N70" i="40"/>
  <c r="O70" i="40"/>
  <c r="I73" i="40"/>
  <c r="K73" i="40"/>
  <c r="M73" i="40"/>
  <c r="P73" i="40"/>
  <c r="O73" i="40"/>
  <c r="L73" i="40"/>
  <c r="I166" i="40"/>
  <c r="L166" i="40"/>
  <c r="P166" i="40"/>
  <c r="M166" i="40"/>
  <c r="K166" i="40"/>
  <c r="O166" i="40"/>
  <c r="N166" i="40"/>
  <c r="I127" i="40"/>
  <c r="L127" i="40"/>
  <c r="P127" i="40"/>
  <c r="M127" i="40"/>
  <c r="N127" i="40"/>
  <c r="K127" i="40"/>
  <c r="AZ22" i="18"/>
  <c r="AJ52" i="18"/>
  <c r="AW11" i="18"/>
  <c r="AY11" i="18"/>
  <c r="AX11" i="18"/>
  <c r="BD11" i="18" s="1"/>
  <c r="AZ11" i="18"/>
  <c r="P98" i="40"/>
  <c r="I23" i="40"/>
  <c r="K23" i="40"/>
  <c r="M23" i="40"/>
  <c r="N23" i="40"/>
  <c r="L23" i="40"/>
  <c r="P23" i="40"/>
  <c r="O23" i="40"/>
  <c r="O27" i="40"/>
  <c r="I47" i="40"/>
  <c r="K47" i="40"/>
  <c r="L47" i="40"/>
  <c r="N47" i="40"/>
  <c r="O47" i="40"/>
  <c r="I69" i="40"/>
  <c r="M69" i="40"/>
  <c r="L69" i="40"/>
  <c r="K69" i="40"/>
  <c r="P69" i="40"/>
  <c r="I134" i="40"/>
  <c r="M134" i="40"/>
  <c r="L134" i="40"/>
  <c r="N134" i="40"/>
  <c r="K134" i="40"/>
  <c r="P134" i="40"/>
  <c r="O134" i="40"/>
  <c r="BD3" i="18"/>
  <c r="K34" i="42"/>
  <c r="E34" i="42"/>
  <c r="N69" i="40"/>
  <c r="P30" i="40"/>
  <c r="O67" i="40"/>
  <c r="O60" i="40"/>
  <c r="M50" i="40"/>
  <c r="I53" i="40"/>
  <c r="M53" i="40"/>
  <c r="L53" i="40"/>
  <c r="K53" i="40"/>
  <c r="N53" i="40"/>
  <c r="P53" i="40"/>
  <c r="I61" i="40"/>
  <c r="K61" i="40"/>
  <c r="O61" i="40"/>
  <c r="N61" i="40"/>
  <c r="M61" i="40"/>
  <c r="P61" i="40"/>
  <c r="L61" i="40"/>
  <c r="I64" i="40"/>
  <c r="M64" i="40"/>
  <c r="O64" i="40"/>
  <c r="K64" i="40"/>
  <c r="N64" i="40"/>
  <c r="P64" i="40"/>
  <c r="I79" i="40"/>
  <c r="M79" i="40"/>
  <c r="K79" i="40"/>
  <c r="N79" i="40"/>
  <c r="O79" i="40"/>
  <c r="I82" i="40"/>
  <c r="M82" i="40"/>
  <c r="L82" i="40"/>
  <c r="O82" i="40"/>
  <c r="K82" i="40"/>
  <c r="P82" i="40"/>
  <c r="N82" i="40"/>
  <c r="I111" i="40"/>
  <c r="P111" i="40"/>
  <c r="L111" i="40"/>
  <c r="O111" i="40"/>
  <c r="I75" i="40"/>
  <c r="K75" i="40"/>
  <c r="N75" i="40"/>
  <c r="O75" i="40"/>
  <c r="M75" i="40"/>
  <c r="I35" i="40"/>
  <c r="K35" i="40"/>
  <c r="O35" i="40"/>
  <c r="N35" i="40"/>
  <c r="P35" i="40"/>
  <c r="M35" i="40"/>
  <c r="L35" i="40"/>
  <c r="I162" i="40"/>
  <c r="L162" i="40"/>
  <c r="P162" i="40"/>
  <c r="M162" i="40"/>
  <c r="K162" i="40"/>
  <c r="O162" i="40"/>
  <c r="BD30" i="18"/>
  <c r="AY13" i="18"/>
  <c r="BE13" i="18" s="1"/>
  <c r="H25" i="43"/>
  <c r="I46" i="40"/>
  <c r="N46" i="40"/>
  <c r="M46" i="40"/>
  <c r="L46" i="40"/>
  <c r="K46" i="40"/>
  <c r="I57" i="40"/>
  <c r="M57" i="40"/>
  <c r="O57" i="40"/>
  <c r="N57" i="40"/>
  <c r="K57" i="40"/>
  <c r="P57" i="40"/>
  <c r="I76" i="40"/>
  <c r="P76" i="40"/>
  <c r="O76" i="40"/>
  <c r="N76" i="40"/>
  <c r="I98" i="40"/>
  <c r="K98" i="40"/>
  <c r="L98" i="40"/>
  <c r="N98" i="40"/>
  <c r="M98" i="40"/>
  <c r="I112" i="40"/>
  <c r="N112" i="40"/>
  <c r="M112" i="40"/>
  <c r="K112" i="40"/>
  <c r="I107" i="40"/>
  <c r="N107" i="40"/>
  <c r="L107" i="40"/>
  <c r="O107" i="40"/>
  <c r="M107" i="40"/>
  <c r="K107" i="40"/>
  <c r="I59" i="40"/>
  <c r="O59" i="40"/>
  <c r="P59" i="40"/>
  <c r="K59" i="40"/>
  <c r="I27" i="40"/>
  <c r="P27" i="40"/>
  <c r="M27" i="40"/>
  <c r="L27" i="40"/>
  <c r="AW9" i="18"/>
  <c r="BD9" i="18"/>
  <c r="AY9" i="18"/>
  <c r="AZ9" i="18"/>
  <c r="AW6" i="18"/>
  <c r="I8" i="40"/>
  <c r="M8" i="40"/>
  <c r="AV23" i="18" s="1"/>
  <c r="O8" i="40"/>
  <c r="K8" i="40"/>
  <c r="P8" i="40"/>
  <c r="I15" i="40"/>
  <c r="K15" i="40"/>
  <c r="O15" i="40"/>
  <c r="P15" i="40"/>
  <c r="I21" i="40"/>
  <c r="N21" i="40"/>
  <c r="K21" i="40"/>
  <c r="M21" i="40"/>
  <c r="P21" i="40"/>
  <c r="I34" i="40"/>
  <c r="M34" i="40"/>
  <c r="L34" i="40"/>
  <c r="O34" i="40"/>
  <c r="P34" i="40"/>
  <c r="I41" i="40"/>
  <c r="O41" i="40"/>
  <c r="L41" i="40"/>
  <c r="M41" i="40"/>
  <c r="N41" i="40"/>
  <c r="I48" i="40"/>
  <c r="L48" i="40"/>
  <c r="K48" i="40"/>
  <c r="P48" i="40"/>
  <c r="N48" i="40"/>
  <c r="I55" i="40"/>
  <c r="O55" i="40"/>
  <c r="M55" i="40"/>
  <c r="N55" i="40"/>
  <c r="K55" i="40"/>
  <c r="I58" i="40"/>
  <c r="M58" i="40"/>
  <c r="N62" i="40"/>
  <c r="O62" i="40"/>
  <c r="I62" i="40"/>
  <c r="I85" i="40"/>
  <c r="L85" i="40"/>
  <c r="O85" i="40"/>
  <c r="I87" i="40"/>
  <c r="K87" i="40"/>
  <c r="M87" i="40"/>
  <c r="I94" i="40"/>
  <c r="L94" i="40"/>
  <c r="K94" i="40"/>
  <c r="P94" i="40"/>
  <c r="I103" i="40"/>
  <c r="N103" i="40"/>
  <c r="K103" i="40"/>
  <c r="M103" i="40"/>
  <c r="I106" i="40"/>
  <c r="O106" i="40"/>
  <c r="N106" i="40"/>
  <c r="I174" i="40"/>
  <c r="L174" i="40"/>
  <c r="P174" i="40"/>
  <c r="M174" i="40"/>
  <c r="K174" i="40"/>
  <c r="O174" i="40"/>
  <c r="I158" i="40"/>
  <c r="L158" i="40"/>
  <c r="P158" i="40"/>
  <c r="M158" i="40"/>
  <c r="K158" i="40"/>
  <c r="O158" i="40"/>
  <c r="I144" i="40"/>
  <c r="L144" i="40"/>
  <c r="P144" i="40"/>
  <c r="M144" i="40"/>
  <c r="K144" i="40"/>
  <c r="O144" i="40"/>
  <c r="I120" i="40"/>
  <c r="K120" i="40"/>
  <c r="O120" i="40"/>
  <c r="M120" i="40"/>
  <c r="N120" i="40"/>
  <c r="L120" i="40"/>
  <c r="I115" i="40"/>
  <c r="L115" i="40"/>
  <c r="P115" i="40"/>
  <c r="M115" i="40"/>
  <c r="N115" i="40"/>
  <c r="K115" i="40"/>
  <c r="AK21" i="18"/>
  <c r="BD10" i="18"/>
  <c r="AZ14" i="18"/>
  <c r="AY6" i="18"/>
  <c r="BE6" i="18" s="1"/>
  <c r="L58" i="40"/>
  <c r="O48" i="40"/>
  <c r="I11" i="40"/>
  <c r="L11" i="40"/>
  <c r="I29" i="40"/>
  <c r="N29" i="40"/>
  <c r="K29" i="40"/>
  <c r="P29" i="40"/>
  <c r="M29" i="40"/>
  <c r="I32" i="40"/>
  <c r="M32" i="40"/>
  <c r="N32" i="40"/>
  <c r="I36" i="40"/>
  <c r="O36" i="40"/>
  <c r="M36" i="40"/>
  <c r="L36" i="40"/>
  <c r="K36" i="40"/>
  <c r="I39" i="40"/>
  <c r="L39" i="40"/>
  <c r="I89" i="40"/>
  <c r="K89" i="40"/>
  <c r="P89" i="40"/>
  <c r="M89" i="40"/>
  <c r="O89" i="40"/>
  <c r="I97" i="40"/>
  <c r="K97" i="40"/>
  <c r="N97" i="40"/>
  <c r="I100" i="40"/>
  <c r="M100" i="40"/>
  <c r="N100" i="40"/>
  <c r="P100" i="40"/>
  <c r="I104" i="40"/>
  <c r="N104" i="40"/>
  <c r="L104" i="40"/>
  <c r="O104" i="40"/>
  <c r="B3" i="2"/>
  <c r="K7" i="1" s="1"/>
  <c r="D12" i="1" s="1"/>
  <c r="I170" i="40"/>
  <c r="L170" i="40"/>
  <c r="P170" i="40"/>
  <c r="M170" i="40"/>
  <c r="K170" i="40"/>
  <c r="O170" i="40"/>
  <c r="I154" i="40"/>
  <c r="L154" i="40"/>
  <c r="P154" i="40"/>
  <c r="M154" i="40"/>
  <c r="K154" i="40"/>
  <c r="O154" i="40"/>
  <c r="I140" i="40"/>
  <c r="L140" i="40"/>
  <c r="P140" i="40"/>
  <c r="M140" i="40"/>
  <c r="K140" i="40"/>
  <c r="O140" i="40"/>
  <c r="AL21" i="18"/>
  <c r="AJ21" i="18"/>
  <c r="AN4" i="18"/>
  <c r="AN14" i="18"/>
  <c r="BE22" i="18"/>
  <c r="I209" i="40"/>
  <c r="K209" i="40"/>
  <c r="O209" i="40"/>
  <c r="L209" i="40"/>
  <c r="M209" i="40"/>
  <c r="N209" i="40"/>
  <c r="P209" i="40"/>
  <c r="AW4" i="18"/>
  <c r="BE4" i="18"/>
  <c r="AZ4" i="18"/>
  <c r="BF4" i="18" s="1"/>
  <c r="AW14" i="18"/>
  <c r="AY24" i="18"/>
  <c r="AI52" i="18"/>
  <c r="AN28" i="18" s="1"/>
  <c r="AQ28" i="18" s="1"/>
  <c r="I136" i="40"/>
  <c r="K136" i="40"/>
  <c r="O136" i="40"/>
  <c r="I132" i="40"/>
  <c r="M132" i="40"/>
  <c r="I128" i="40"/>
  <c r="M128" i="40"/>
  <c r="I121" i="40"/>
  <c r="L121" i="40"/>
  <c r="P121" i="40"/>
  <c r="AH21" i="18"/>
  <c r="AP21" i="18" s="1"/>
  <c r="AY32" i="18"/>
  <c r="AV2" i="18"/>
  <c r="AV41" i="18"/>
  <c r="BD39" i="18"/>
  <c r="BF39" i="18"/>
  <c r="BD29" i="18"/>
  <c r="BF29" i="18"/>
  <c r="AX24" i="18"/>
  <c r="BE24" i="18"/>
  <c r="AY35" i="18"/>
  <c r="I147" i="40"/>
  <c r="AX32" i="18"/>
  <c r="AZ32" i="18"/>
  <c r="O49" i="40"/>
  <c r="N28" i="40"/>
  <c r="K109" i="40"/>
  <c r="M66" i="40"/>
  <c r="M26" i="40"/>
  <c r="O45" i="40"/>
  <c r="M105" i="40"/>
  <c r="M38" i="40"/>
  <c r="K45" i="40"/>
  <c r="L28" i="40"/>
  <c r="L42" i="40"/>
  <c r="P43" i="40"/>
  <c r="M49" i="40"/>
  <c r="L56" i="40"/>
  <c r="M71" i="40"/>
  <c r="L86" i="40"/>
  <c r="M99" i="40"/>
  <c r="I175" i="40"/>
  <c r="P173" i="40"/>
  <c r="L173" i="40"/>
  <c r="O172" i="40"/>
  <c r="K172" i="40"/>
  <c r="I171" i="40"/>
  <c r="P169" i="40"/>
  <c r="L169" i="40"/>
  <c r="O168" i="40"/>
  <c r="K168" i="40"/>
  <c r="I167" i="40"/>
  <c r="P165" i="40"/>
  <c r="L165" i="40"/>
  <c r="O164" i="40"/>
  <c r="K164" i="40"/>
  <c r="I163" i="40"/>
  <c r="P161" i="40"/>
  <c r="L161" i="40"/>
  <c r="O160" i="40"/>
  <c r="K160" i="40"/>
  <c r="I159" i="40"/>
  <c r="P157" i="40"/>
  <c r="L157" i="40"/>
  <c r="O156" i="40"/>
  <c r="K156" i="40"/>
  <c r="I155" i="40"/>
  <c r="P153" i="40"/>
  <c r="L153" i="40"/>
  <c r="O152" i="40"/>
  <c r="K152" i="40"/>
  <c r="P149" i="40"/>
  <c r="L149" i="40"/>
  <c r="P147" i="40"/>
  <c r="L147" i="40"/>
  <c r="O146" i="40"/>
  <c r="K146" i="40"/>
  <c r="I145" i="40"/>
  <c r="P143" i="40"/>
  <c r="L143" i="40"/>
  <c r="O142" i="40"/>
  <c r="K142" i="40"/>
  <c r="I141" i="40"/>
  <c r="I138" i="40"/>
  <c r="M138" i="40"/>
  <c r="M136" i="40"/>
  <c r="L132" i="40"/>
  <c r="P130" i="40"/>
  <c r="L128" i="40"/>
  <c r="I126" i="40"/>
  <c r="K126" i="40"/>
  <c r="O126" i="40"/>
  <c r="P122" i="40"/>
  <c r="M121" i="40"/>
  <c r="I118" i="40"/>
  <c r="M118" i="40"/>
  <c r="AX4" i="18"/>
  <c r="AX6" i="18"/>
  <c r="I13" i="40"/>
  <c r="I5" i="40"/>
  <c r="I6" i="40"/>
  <c r="I113" i="40"/>
  <c r="I151" i="40"/>
  <c r="I129" i="40"/>
  <c r="K129" i="40"/>
  <c r="P129" i="40"/>
  <c r="BF30" i="18"/>
  <c r="BD37" i="18"/>
  <c r="AZ26" i="18"/>
  <c r="AY28" i="18"/>
  <c r="AV7" i="18"/>
  <c r="AV40" i="18"/>
  <c r="AW28" i="18" s="1"/>
  <c r="AX38" i="18"/>
  <c r="BF38" i="18"/>
  <c r="AY34" i="18"/>
  <c r="BE34" i="18" s="1"/>
  <c r="BD34" i="18"/>
  <c r="AX27" i="18"/>
  <c r="BD25" i="18"/>
  <c r="BF25" i="18"/>
  <c r="I203" i="40"/>
  <c r="M203" i="40"/>
  <c r="K203" i="40"/>
  <c r="P203" i="40"/>
  <c r="L203" i="40"/>
  <c r="N203" i="40"/>
  <c r="I183" i="40"/>
  <c r="O173" i="40"/>
  <c r="K173" i="40"/>
  <c r="O169" i="40"/>
  <c r="K169" i="40"/>
  <c r="O165" i="40"/>
  <c r="K165" i="40"/>
  <c r="O161" i="40"/>
  <c r="K161" i="40"/>
  <c r="O157" i="40"/>
  <c r="K157" i="40"/>
  <c r="O153" i="40"/>
  <c r="K153" i="40"/>
  <c r="O149" i="40"/>
  <c r="K149" i="40"/>
  <c r="O147" i="40"/>
  <c r="O143" i="40"/>
  <c r="K143" i="40"/>
  <c r="L137" i="40"/>
  <c r="P137" i="40"/>
  <c r="I137" i="40"/>
  <c r="L136" i="40"/>
  <c r="P132" i="40"/>
  <c r="K132" i="40"/>
  <c r="I130" i="40"/>
  <c r="M130" i="40"/>
  <c r="P128" i="40"/>
  <c r="K128" i="40"/>
  <c r="I191" i="40"/>
  <c r="I122" i="40"/>
  <c r="I186" i="40"/>
  <c r="M122" i="40"/>
  <c r="I9" i="40"/>
  <c r="I179" i="40"/>
  <c r="K121" i="40"/>
  <c r="I117" i="40"/>
  <c r="L117" i="40"/>
  <c r="P117" i="40"/>
  <c r="AW12" i="18"/>
  <c r="AW10" i="18"/>
  <c r="BE10" i="18"/>
  <c r="AW8" i="18"/>
  <c r="AW5" i="18"/>
  <c r="AW3" i="18"/>
  <c r="BD32" i="18"/>
  <c r="AY30" i="18"/>
  <c r="AX26" i="18"/>
  <c r="I214" i="40"/>
  <c r="L214" i="40"/>
  <c r="P214" i="40"/>
  <c r="K214" i="40"/>
  <c r="M214" i="40"/>
  <c r="N214" i="40"/>
  <c r="I198" i="40"/>
  <c r="L198" i="40"/>
  <c r="P198" i="40"/>
  <c r="K198" i="40"/>
  <c r="M198" i="40"/>
  <c r="N198" i="40"/>
  <c r="I190" i="40"/>
  <c r="I19" i="40"/>
  <c r="I213" i="40"/>
  <c r="K213" i="40"/>
  <c r="O213" i="40"/>
  <c r="M207" i="40"/>
  <c r="I207" i="40"/>
  <c r="I202" i="40"/>
  <c r="L202" i="40"/>
  <c r="P202" i="40"/>
  <c r="K197" i="40"/>
  <c r="O197" i="40"/>
  <c r="I197" i="40"/>
  <c r="I184" i="40"/>
  <c r="K184" i="40"/>
  <c r="O184" i="40"/>
  <c r="L184" i="40"/>
  <c r="P184" i="40"/>
  <c r="N184" i="40"/>
  <c r="L181" i="40"/>
  <c r="P181" i="40"/>
  <c r="M181" i="40"/>
  <c r="I181" i="40"/>
  <c r="O181" i="40"/>
  <c r="I139" i="40"/>
  <c r="I135" i="40"/>
  <c r="I125" i="40"/>
  <c r="I123" i="40"/>
  <c r="I119" i="40"/>
  <c r="I14" i="40"/>
  <c r="I116" i="40"/>
  <c r="I81" i="40"/>
  <c r="I22" i="40"/>
  <c r="I133" i="40"/>
  <c r="AZ34" i="18"/>
  <c r="AY38" i="18"/>
  <c r="AX22" i="18"/>
  <c r="I4" i="40"/>
  <c r="I10" i="40"/>
  <c r="I131" i="40"/>
  <c r="I114" i="40"/>
  <c r="I148" i="40"/>
  <c r="I17" i="40"/>
  <c r="I18" i="40"/>
  <c r="N213" i="40"/>
  <c r="N207" i="40"/>
  <c r="L206" i="40"/>
  <c r="P206" i="40"/>
  <c r="I206" i="40"/>
  <c r="N202" i="40"/>
  <c r="K201" i="40"/>
  <c r="O201" i="40"/>
  <c r="P199" i="40"/>
  <c r="N197" i="40"/>
  <c r="M195" i="40"/>
  <c r="I195" i="40"/>
  <c r="M194" i="40"/>
  <c r="I194" i="40"/>
  <c r="K194" i="40"/>
  <c r="P194" i="40"/>
  <c r="I193" i="40"/>
  <c r="L193" i="40"/>
  <c r="P193" i="40"/>
  <c r="M193" i="40"/>
  <c r="I192" i="40"/>
  <c r="K192" i="40"/>
  <c r="O192" i="40"/>
  <c r="N192" i="40"/>
  <c r="I187" i="40"/>
  <c r="I182" i="40"/>
  <c r="I211" i="40"/>
  <c r="BF35" i="18"/>
  <c r="M213" i="40"/>
  <c r="I210" i="40"/>
  <c r="L210" i="40"/>
  <c r="P210" i="40"/>
  <c r="L207" i="40"/>
  <c r="I205" i="40"/>
  <c r="K205" i="40"/>
  <c r="O205" i="40"/>
  <c r="M202" i="40"/>
  <c r="I199" i="40"/>
  <c r="M199" i="40"/>
  <c r="M197" i="40"/>
  <c r="L189" i="40"/>
  <c r="P189" i="40"/>
  <c r="I189" i="40"/>
  <c r="K189" i="40"/>
  <c r="I188" i="40"/>
  <c r="K188" i="40"/>
  <c r="O188" i="40"/>
  <c r="M188" i="40"/>
  <c r="L185" i="40"/>
  <c r="P185" i="40"/>
  <c r="M185" i="40"/>
  <c r="O185" i="40"/>
  <c r="I185" i="40"/>
  <c r="I180" i="40"/>
  <c r="K180" i="40"/>
  <c r="O180" i="40"/>
  <c r="L180" i="40"/>
  <c r="P180" i="40"/>
  <c r="N180" i="40"/>
  <c r="I201" i="40"/>
  <c r="I3" i="40"/>
  <c r="I177" i="40"/>
  <c r="L177" i="40"/>
  <c r="P177" i="40"/>
  <c r="M177" i="40"/>
  <c r="I176" i="40"/>
  <c r="K176" i="40"/>
  <c r="O176" i="40"/>
  <c r="L176" i="40"/>
  <c r="P176" i="40"/>
  <c r="AX28" i="18"/>
  <c r="I20" i="40"/>
  <c r="I124" i="40"/>
  <c r="I88" i="40"/>
  <c r="I7" i="40"/>
  <c r="I16" i="40"/>
  <c r="I150" i="40"/>
  <c r="I212" i="40"/>
  <c r="I208" i="40"/>
  <c r="I204" i="40"/>
  <c r="I200" i="40"/>
  <c r="I196" i="40"/>
  <c r="O177" i="40"/>
  <c r="N176" i="40"/>
  <c r="I178" i="40"/>
  <c r="M182" i="40"/>
  <c r="R52" i="18"/>
  <c r="AM33" i="18" s="1"/>
  <c r="AP33" i="18" s="1"/>
  <c r="BL10" i="18" l="1"/>
  <c r="AN12" i="18"/>
  <c r="AQ12" i="18" s="1"/>
  <c r="AN8" i="18"/>
  <c r="AQ8" i="18" s="1"/>
  <c r="AN3" i="18"/>
  <c r="AQ3" i="18" s="1"/>
  <c r="AT3" i="18" s="1"/>
  <c r="AN21" i="18"/>
  <c r="AN10" i="18"/>
  <c r="AQ10" i="18" s="1"/>
  <c r="AT10" i="18" s="1"/>
  <c r="AN7" i="18"/>
  <c r="AQ7" i="18" s="1"/>
  <c r="AN2" i="18"/>
  <c r="AQ2" i="18" s="1"/>
  <c r="AN11" i="18"/>
  <c r="AQ11" i="18" s="1"/>
  <c r="AN9" i="18"/>
  <c r="AQ9" i="18" s="1"/>
  <c r="AM25" i="18"/>
  <c r="AP25" i="18" s="1"/>
  <c r="AN33" i="18"/>
  <c r="AN32" i="18"/>
  <c r="AN6" i="18"/>
  <c r="AQ6" i="18" s="1"/>
  <c r="AT6" i="18" s="1"/>
  <c r="BL11" i="18"/>
  <c r="AM21" i="18"/>
  <c r="AM14" i="18"/>
  <c r="AM2" i="18"/>
  <c r="AM9" i="18"/>
  <c r="AM11" i="18"/>
  <c r="AM5" i="18"/>
  <c r="AM7" i="18"/>
  <c r="AM3" i="18"/>
  <c r="AN13" i="18"/>
  <c r="AQ13" i="18" s="1"/>
  <c r="AT13" i="18" s="1"/>
  <c r="AM37" i="18"/>
  <c r="AP37" i="18" s="1"/>
  <c r="BL8" i="18"/>
  <c r="AQ21" i="18"/>
  <c r="AT8" i="18" s="1"/>
  <c r="BL9" i="18"/>
  <c r="AM6" i="18"/>
  <c r="AN5" i="18"/>
  <c r="AQ5" i="18" s="1"/>
  <c r="AM13" i="18"/>
  <c r="AX33" i="18"/>
  <c r="BD33" i="18" s="1"/>
  <c r="AW34" i="18"/>
  <c r="AM22" i="18"/>
  <c r="BE38" i="18"/>
  <c r="AW27" i="18"/>
  <c r="AW38" i="18"/>
  <c r="BE28" i="18"/>
  <c r="AW26" i="18"/>
  <c r="AW37" i="18"/>
  <c r="AW39" i="18"/>
  <c r="AS21" i="18"/>
  <c r="AS13" i="18"/>
  <c r="AS6" i="18"/>
  <c r="AS5" i="18"/>
  <c r="AS12" i="18"/>
  <c r="AS10" i="18"/>
  <c r="AS9" i="18"/>
  <c r="AS8" i="18"/>
  <c r="AS11" i="18"/>
  <c r="AS3" i="18"/>
  <c r="AS2" i="18"/>
  <c r="BL4" i="18"/>
  <c r="AQ4" i="18"/>
  <c r="AT4" i="18" s="1"/>
  <c r="AW23" i="18"/>
  <c r="AY23" i="18"/>
  <c r="BE23" i="18" s="1"/>
  <c r="AX23" i="18"/>
  <c r="BD23" i="18" s="1"/>
  <c r="AZ23" i="18"/>
  <c r="C11" i="1"/>
  <c r="F12" i="1"/>
  <c r="I12" i="1"/>
  <c r="G5" i="1"/>
  <c r="F5" i="1"/>
  <c r="D13" i="1"/>
  <c r="I6" i="1"/>
  <c r="C6" i="1"/>
  <c r="G7" i="1"/>
  <c r="E7" i="1"/>
  <c r="I11" i="1"/>
  <c r="C5" i="1"/>
  <c r="G6" i="1"/>
  <c r="E6" i="1"/>
  <c r="I10" i="1"/>
  <c r="C12" i="1"/>
  <c r="BF22" i="18"/>
  <c r="G4" i="1"/>
  <c r="AT9" i="18"/>
  <c r="AW36" i="18"/>
  <c r="AW40" i="18"/>
  <c r="AX40" i="18"/>
  <c r="AY40" i="18"/>
  <c r="BE40" i="18" s="1"/>
  <c r="AQ33" i="18"/>
  <c r="AW32" i="18"/>
  <c r="BL32" i="18" s="1"/>
  <c r="BD24" i="18"/>
  <c r="AW29" i="18"/>
  <c r="AW41" i="18"/>
  <c r="AX41" i="18"/>
  <c r="AZ41" i="18"/>
  <c r="BF41" i="18" s="1"/>
  <c r="AY41" i="18"/>
  <c r="BE41" i="18" s="1"/>
  <c r="H12" i="1"/>
  <c r="E12" i="1"/>
  <c r="C8" i="1"/>
  <c r="F9" i="1"/>
  <c r="E13" i="1"/>
  <c r="D9" i="1"/>
  <c r="I13" i="1"/>
  <c r="H11" i="1"/>
  <c r="F11" i="1"/>
  <c r="D11" i="1"/>
  <c r="I7" i="1"/>
  <c r="I14" i="1" s="1"/>
  <c r="H10" i="1"/>
  <c r="F10" i="1"/>
  <c r="D10" i="1"/>
  <c r="F13" i="1"/>
  <c r="F4" i="1"/>
  <c r="H8" i="1"/>
  <c r="AS4" i="18"/>
  <c r="BF34" i="18"/>
  <c r="BE30" i="18"/>
  <c r="AM28" i="18"/>
  <c r="AP28" i="18" s="1"/>
  <c r="AM36" i="18"/>
  <c r="AP36" i="18" s="1"/>
  <c r="AM27" i="18"/>
  <c r="AP27" i="18" s="1"/>
  <c r="AM30" i="18"/>
  <c r="AP30" i="18" s="1"/>
  <c r="AM35" i="18"/>
  <c r="AP35" i="18" s="1"/>
  <c r="AM38" i="18"/>
  <c r="AP38" i="18" s="1"/>
  <c r="AM23" i="18"/>
  <c r="AP23" i="18" s="1"/>
  <c r="AM32" i="18"/>
  <c r="AP32" i="18" s="1"/>
  <c r="AM34" i="18"/>
  <c r="AP34" i="18" s="1"/>
  <c r="AM39" i="18"/>
  <c r="AP39" i="18" s="1"/>
  <c r="AM24" i="18"/>
  <c r="AP24" i="18" s="1"/>
  <c r="AM26" i="18"/>
  <c r="AP26" i="18" s="1"/>
  <c r="AM31" i="18"/>
  <c r="AP31" i="18" s="1"/>
  <c r="AM40" i="18"/>
  <c r="AP40" i="18" s="1"/>
  <c r="BD28" i="18"/>
  <c r="AM29" i="18"/>
  <c r="AP29" i="18" s="1"/>
  <c r="AW33" i="18"/>
  <c r="BL33" i="18" s="1"/>
  <c r="AV52" i="18"/>
  <c r="AW52" i="18" s="1"/>
  <c r="AW22" i="18"/>
  <c r="AW30" i="18"/>
  <c r="AW2" i="18"/>
  <c r="BL2" i="18" s="1"/>
  <c r="AV21" i="18"/>
  <c r="AY2" i="18"/>
  <c r="BE2" i="18" s="1"/>
  <c r="AZ2" i="18"/>
  <c r="AX2" i="18"/>
  <c r="BF14" i="18"/>
  <c r="BL14" i="18"/>
  <c r="AQ14" i="18"/>
  <c r="AT14" i="18" s="1"/>
  <c r="AO13" i="18"/>
  <c r="AR13" i="18" s="1"/>
  <c r="AO10" i="18"/>
  <c r="AR10" i="18" s="1"/>
  <c r="AO5" i="18"/>
  <c r="AR5" i="18" s="1"/>
  <c r="AO2" i="18"/>
  <c r="AR2" i="18" s="1"/>
  <c r="AO7" i="18"/>
  <c r="AR7" i="18" s="1"/>
  <c r="AO6" i="18"/>
  <c r="AR6" i="18" s="1"/>
  <c r="AO14" i="18"/>
  <c r="AR14" i="18" s="1"/>
  <c r="AO12" i="18"/>
  <c r="AR12" i="18" s="1"/>
  <c r="AZ21" i="18"/>
  <c r="BC11" i="18" s="1"/>
  <c r="AO8" i="18"/>
  <c r="AR8" i="18" s="1"/>
  <c r="AO3" i="18"/>
  <c r="AR3" i="18" s="1"/>
  <c r="AO11" i="18"/>
  <c r="AR11" i="18" s="1"/>
  <c r="AR21" i="18"/>
  <c r="AU21" i="18" s="1"/>
  <c r="AO21" i="18"/>
  <c r="AO9" i="18"/>
  <c r="AR9" i="18" s="1"/>
  <c r="AU9" i="18" s="1"/>
  <c r="AO4" i="18"/>
  <c r="AR4" i="18" s="1"/>
  <c r="BC9" i="18"/>
  <c r="H4" i="1"/>
  <c r="D8" i="1"/>
  <c r="H9" i="1"/>
  <c r="E8" i="1"/>
  <c r="E9" i="1"/>
  <c r="D5" i="1"/>
  <c r="I8" i="1"/>
  <c r="H7" i="1"/>
  <c r="F7" i="1"/>
  <c r="D7" i="1"/>
  <c r="D14" i="1" s="1"/>
  <c r="C13" i="1"/>
  <c r="H6" i="1"/>
  <c r="F6" i="1"/>
  <c r="D6" i="1"/>
  <c r="H5" i="1"/>
  <c r="G9" i="1"/>
  <c r="AO37" i="18"/>
  <c r="AR37" i="18" s="1"/>
  <c r="AO31" i="18"/>
  <c r="AR31" i="18" s="1"/>
  <c r="AO26" i="18"/>
  <c r="AR26" i="18" s="1"/>
  <c r="AO27" i="18"/>
  <c r="AR27" i="18" s="1"/>
  <c r="AO36" i="18"/>
  <c r="AR36" i="18" s="1"/>
  <c r="AO41" i="18"/>
  <c r="AR41" i="18" s="1"/>
  <c r="AO34" i="18"/>
  <c r="AR34" i="18" s="1"/>
  <c r="AO38" i="18"/>
  <c r="AR38" i="18" s="1"/>
  <c r="AO33" i="18"/>
  <c r="AR33" i="18" s="1"/>
  <c r="AO28" i="18"/>
  <c r="AR28" i="18" s="1"/>
  <c r="AO29" i="18"/>
  <c r="AR29" i="18" s="1"/>
  <c r="AO24" i="18"/>
  <c r="AR24" i="18" s="1"/>
  <c r="AO25" i="18"/>
  <c r="AR25" i="18" s="1"/>
  <c r="AO23" i="18"/>
  <c r="AR23" i="18" s="1"/>
  <c r="AO39" i="18"/>
  <c r="AR39" i="18" s="1"/>
  <c r="AO40" i="18"/>
  <c r="AR40" i="18" s="1"/>
  <c r="AO32" i="18"/>
  <c r="AR32" i="18" s="1"/>
  <c r="AO35" i="18"/>
  <c r="AR35" i="18" s="1"/>
  <c r="AO30" i="18"/>
  <c r="AR30" i="18" s="1"/>
  <c r="C7" i="1"/>
  <c r="C14" i="1" s="1"/>
  <c r="AS7" i="18"/>
  <c r="AW7" i="18"/>
  <c r="BL7" i="18" s="1"/>
  <c r="AX7" i="18"/>
  <c r="AY7" i="18"/>
  <c r="BE7" i="18" s="1"/>
  <c r="AZ7" i="18"/>
  <c r="BD7" i="18"/>
  <c r="BD4" i="18"/>
  <c r="AW24" i="18"/>
  <c r="AW31" i="18"/>
  <c r="AM41" i="18"/>
  <c r="AP41" i="18" s="1"/>
  <c r="AW35" i="18"/>
  <c r="BD22" i="18"/>
  <c r="BD26" i="18"/>
  <c r="AW25" i="18"/>
  <c r="BD27" i="18"/>
  <c r="BD38" i="18"/>
  <c r="BL28" i="18"/>
  <c r="BF32" i="18"/>
  <c r="BE35" i="18"/>
  <c r="BF26" i="18"/>
  <c r="AQ32" i="18"/>
  <c r="AZ40" i="18"/>
  <c r="AN35" i="18"/>
  <c r="AN23" i="18"/>
  <c r="AN30" i="18"/>
  <c r="AN40" i="18"/>
  <c r="AN38" i="18"/>
  <c r="AN25" i="18"/>
  <c r="AN27" i="18"/>
  <c r="AN34" i="18"/>
  <c r="AN39" i="18"/>
  <c r="AN37" i="18"/>
  <c r="AN22" i="18"/>
  <c r="AN41" i="18"/>
  <c r="AN24" i="18"/>
  <c r="AN29" i="18"/>
  <c r="AN31" i="18"/>
  <c r="AN26" i="18"/>
  <c r="AN36" i="18"/>
  <c r="AQ36" i="18" s="1"/>
  <c r="BL6" i="18"/>
  <c r="F8" i="1"/>
  <c r="G12" i="1"/>
  <c r="K15" i="1"/>
  <c r="BE32" i="18"/>
  <c r="AT12" i="18"/>
  <c r="AT5" i="18"/>
  <c r="AT11" i="18"/>
  <c r="AT7" i="18"/>
  <c r="AT21" i="18"/>
  <c r="AT2" i="18"/>
  <c r="BD6" i="18"/>
  <c r="BE9" i="18"/>
  <c r="I9" i="1"/>
  <c r="G8" i="1"/>
  <c r="I4" i="1"/>
  <c r="G13" i="1"/>
  <c r="D4" i="1"/>
  <c r="E5" i="1"/>
  <c r="E17" i="1"/>
  <c r="C10" i="1"/>
  <c r="G11" i="1"/>
  <c r="E11" i="1"/>
  <c r="I5" i="1"/>
  <c r="C9" i="1"/>
  <c r="G10" i="1"/>
  <c r="E10" i="1"/>
  <c r="C4" i="1"/>
  <c r="H13" i="1"/>
  <c r="AO22" i="18"/>
  <c r="E4" i="1"/>
  <c r="BF9" i="18"/>
  <c r="BF11" i="18"/>
  <c r="BF13" i="18"/>
  <c r="AS14" i="18"/>
  <c r="BE11" i="18"/>
  <c r="AU3" i="18" l="1"/>
  <c r="AU14" i="18"/>
  <c r="AU5" i="18"/>
  <c r="BC7" i="18"/>
  <c r="BL12" i="18"/>
  <c r="BL13" i="18"/>
  <c r="BL5" i="18"/>
  <c r="AU4" i="18"/>
  <c r="AU11" i="18"/>
  <c r="AU12" i="18"/>
  <c r="AU2" i="18"/>
  <c r="BL3" i="18"/>
  <c r="BF7" i="18"/>
  <c r="BC2" i="18"/>
  <c r="AX52" i="18"/>
  <c r="BA33" i="18" s="1"/>
  <c r="BE52" i="18"/>
  <c r="BH52" i="18" s="1"/>
  <c r="L11" i="1"/>
  <c r="M11" i="1"/>
  <c r="AQ41" i="18"/>
  <c r="BL41" i="18"/>
  <c r="BA34" i="18"/>
  <c r="BA35" i="18"/>
  <c r="BA52" i="18"/>
  <c r="BA29" i="18"/>
  <c r="BA39" i="18"/>
  <c r="BA25" i="18"/>
  <c r="BA37" i="18"/>
  <c r="BA30" i="18"/>
  <c r="C16" i="1"/>
  <c r="C15" i="1"/>
  <c r="AQ29" i="18"/>
  <c r="BL29" i="18"/>
  <c r="BL37" i="18"/>
  <c r="AQ37" i="18"/>
  <c r="AQ25" i="18"/>
  <c r="BL25" i="18"/>
  <c r="BL23" i="18"/>
  <c r="AQ23" i="18"/>
  <c r="H14" i="1"/>
  <c r="H16" i="1" s="1"/>
  <c r="L8" i="1"/>
  <c r="M8" i="1"/>
  <c r="BC21" i="18"/>
  <c r="BC5" i="18"/>
  <c r="BC12" i="18"/>
  <c r="BC10" i="18"/>
  <c r="BC8" i="18"/>
  <c r="BC3" i="18"/>
  <c r="BC6" i="18"/>
  <c r="AU7" i="18"/>
  <c r="AU13" i="18"/>
  <c r="BF2" i="18"/>
  <c r="L13" i="1"/>
  <c r="M13" i="1"/>
  <c r="BA24" i="18"/>
  <c r="E14" i="1"/>
  <c r="M7" i="1"/>
  <c r="L7" i="1"/>
  <c r="AY52" i="18"/>
  <c r="BB40" i="18" s="1"/>
  <c r="AO52" i="18"/>
  <c r="AR22" i="18"/>
  <c r="I15" i="1"/>
  <c r="I16" i="1"/>
  <c r="BL24" i="18"/>
  <c r="AQ24" i="18"/>
  <c r="AQ39" i="18"/>
  <c r="BL39" i="18"/>
  <c r="BL38" i="18"/>
  <c r="AQ38" i="18"/>
  <c r="AQ35" i="18"/>
  <c r="BL35" i="18"/>
  <c r="BA22" i="18"/>
  <c r="BD2" i="18"/>
  <c r="BC4" i="18"/>
  <c r="BF40" i="18"/>
  <c r="BC13" i="18"/>
  <c r="G14" i="1"/>
  <c r="BA32" i="18"/>
  <c r="L10" i="1"/>
  <c r="M10" i="1"/>
  <c r="AQ26" i="18"/>
  <c r="BL26" i="18"/>
  <c r="AQ34" i="18"/>
  <c r="BL34" i="18"/>
  <c r="AQ40" i="18"/>
  <c r="BL40" i="18"/>
  <c r="BA41" i="18"/>
  <c r="BA40" i="18"/>
  <c r="AZ52" i="18"/>
  <c r="BC40" i="18" s="1"/>
  <c r="BA23" i="18"/>
  <c r="BA26" i="18"/>
  <c r="AM52" i="18"/>
  <c r="AP22" i="18"/>
  <c r="D15" i="1"/>
  <c r="D16" i="1"/>
  <c r="AQ31" i="18"/>
  <c r="BL31" i="18"/>
  <c r="BL22" i="18"/>
  <c r="AN52" i="18"/>
  <c r="AQ22" i="18"/>
  <c r="BL27" i="18"/>
  <c r="AQ27" i="18"/>
  <c r="BL30" i="18"/>
  <c r="AQ30" i="18"/>
  <c r="BA38" i="18"/>
  <c r="BA27" i="18"/>
  <c r="F14" i="1"/>
  <c r="L9" i="1"/>
  <c r="M9" i="1"/>
  <c r="H15" i="1"/>
  <c r="AU8" i="18"/>
  <c r="AU6" i="18"/>
  <c r="AU10" i="18"/>
  <c r="BF21" i="18"/>
  <c r="BI14" i="18" s="1"/>
  <c r="AW21" i="18"/>
  <c r="AX21" i="18"/>
  <c r="BA7" i="18" s="1"/>
  <c r="AY21" i="18"/>
  <c r="BB7" i="18" s="1"/>
  <c r="F16" i="1"/>
  <c r="F15" i="1"/>
  <c r="L12" i="1"/>
  <c r="M12" i="1"/>
  <c r="BD41" i="18"/>
  <c r="BD40" i="18"/>
  <c r="G15" i="1"/>
  <c r="G16" i="1"/>
  <c r="BF23" i="18"/>
  <c r="BF52" i="18" s="1"/>
  <c r="BI22" i="18" s="1"/>
  <c r="BC14" i="18"/>
  <c r="BH41" i="18" l="1"/>
  <c r="BH40" i="18"/>
  <c r="BH25" i="18"/>
  <c r="BB41" i="18"/>
  <c r="BJ41" i="18" s="1"/>
  <c r="BH28" i="18"/>
  <c r="BA28" i="18"/>
  <c r="BA31" i="18"/>
  <c r="BH27" i="18"/>
  <c r="BH30" i="18"/>
  <c r="BH38" i="18"/>
  <c r="AX54" i="18"/>
  <c r="BH34" i="18"/>
  <c r="BH22" i="18"/>
  <c r="BH39" i="18"/>
  <c r="BH33" i="18"/>
  <c r="BH26" i="18"/>
  <c r="BD21" i="18"/>
  <c r="BG6" i="18" s="1"/>
  <c r="BH32" i="18"/>
  <c r="BH23" i="18"/>
  <c r="BH35" i="18"/>
  <c r="BJ40" i="18"/>
  <c r="BH24" i="18"/>
  <c r="BH37" i="18"/>
  <c r="BH31" i="18"/>
  <c r="BI26" i="18"/>
  <c r="BB23" i="18"/>
  <c r="BH29" i="18"/>
  <c r="BI32" i="18"/>
  <c r="BG4" i="18"/>
  <c r="BI10" i="18"/>
  <c r="BI21" i="18"/>
  <c r="BK21" i="18" s="1"/>
  <c r="BM21" i="18" s="1"/>
  <c r="BI8" i="18"/>
  <c r="BK8" i="18" s="1"/>
  <c r="BM8" i="18" s="1"/>
  <c r="BI12" i="18"/>
  <c r="BK12" i="18" s="1"/>
  <c r="BM12" i="18" s="1"/>
  <c r="BI5" i="18"/>
  <c r="BI3" i="18"/>
  <c r="BK3" i="18" s="1"/>
  <c r="BM3" i="18" s="1"/>
  <c r="BI6" i="18"/>
  <c r="BI4" i="18"/>
  <c r="BK4" i="18" s="1"/>
  <c r="BM4" i="18" s="1"/>
  <c r="BC27" i="18"/>
  <c r="BC38" i="18"/>
  <c r="BC39" i="18"/>
  <c r="BC52" i="18"/>
  <c r="BC24" i="18"/>
  <c r="BC25" i="18"/>
  <c r="BK25" i="18" s="1"/>
  <c r="BM25" i="18" s="1"/>
  <c r="BC31" i="18"/>
  <c r="BC28" i="18"/>
  <c r="BC29" i="18"/>
  <c r="BC37" i="18"/>
  <c r="BC33" i="18"/>
  <c r="BC30" i="18"/>
  <c r="BC35" i="18"/>
  <c r="BC22" i="18"/>
  <c r="BK22" i="18" s="1"/>
  <c r="BM22" i="18" s="1"/>
  <c r="BC34" i="18"/>
  <c r="BC26" i="18"/>
  <c r="BK26" i="18" s="1"/>
  <c r="BM26" i="18" s="1"/>
  <c r="BC32" i="18"/>
  <c r="BI28" i="18"/>
  <c r="BI24" i="18"/>
  <c r="BI52" i="18"/>
  <c r="BI27" i="18"/>
  <c r="BI33" i="18"/>
  <c r="BI35" i="18"/>
  <c r="BI30" i="18"/>
  <c r="BI31" i="18"/>
  <c r="BI37" i="18"/>
  <c r="BI39" i="18"/>
  <c r="BI38" i="18"/>
  <c r="BI25" i="18"/>
  <c r="BI29" i="18"/>
  <c r="BC41" i="18"/>
  <c r="BC23" i="18"/>
  <c r="BI11" i="18"/>
  <c r="BK11" i="18" s="1"/>
  <c r="BM11" i="18" s="1"/>
  <c r="BK14" i="18"/>
  <c r="BM14" i="18" s="1"/>
  <c r="BE21" i="18"/>
  <c r="BI23" i="18"/>
  <c r="BB2" i="18"/>
  <c r="AQ52" i="18"/>
  <c r="AT29" i="18" s="1"/>
  <c r="BI9" i="18"/>
  <c r="BK9" i="18" s="1"/>
  <c r="BM9" i="18" s="1"/>
  <c r="BI7" i="18"/>
  <c r="BK7" i="18" s="1"/>
  <c r="BM7" i="18" s="1"/>
  <c r="BI40" i="18"/>
  <c r="BK40" i="18" s="1"/>
  <c r="BM40" i="18" s="1"/>
  <c r="BI34" i="18"/>
  <c r="BB22" i="18"/>
  <c r="BJ22" i="18" s="1"/>
  <c r="BB26" i="18"/>
  <c r="BB52" i="18"/>
  <c r="BB31" i="18"/>
  <c r="BJ31" i="18" s="1"/>
  <c r="BB29" i="18"/>
  <c r="BB37" i="18"/>
  <c r="BB39" i="18"/>
  <c r="BB25" i="18"/>
  <c r="BJ25" i="18" s="1"/>
  <c r="BB27" i="18"/>
  <c r="BJ27" i="18" s="1"/>
  <c r="BB33" i="18"/>
  <c r="BJ33" i="18" s="1"/>
  <c r="BB38" i="18"/>
  <c r="BB28" i="18"/>
  <c r="BJ28" i="18" s="1"/>
  <c r="BB32" i="18"/>
  <c r="BJ32" i="18" s="1"/>
  <c r="BB24" i="18"/>
  <c r="BJ24" i="18" s="1"/>
  <c r="BB34" i="18"/>
  <c r="BB35" i="18"/>
  <c r="BJ35" i="18" s="1"/>
  <c r="BB30" i="18"/>
  <c r="BJ30" i="18" s="1"/>
  <c r="BI2" i="18"/>
  <c r="BK2" i="18" s="1"/>
  <c r="BM2" i="18" s="1"/>
  <c r="BK6" i="18"/>
  <c r="BM6" i="18" s="1"/>
  <c r="BG14" i="18"/>
  <c r="BG9" i="18"/>
  <c r="AT34" i="18"/>
  <c r="AR52" i="18"/>
  <c r="AU22" i="18" s="1"/>
  <c r="L14" i="1"/>
  <c r="M14" i="1"/>
  <c r="BK5" i="18"/>
  <c r="BM5" i="18" s="1"/>
  <c r="E16" i="1"/>
  <c r="BB3" i="18"/>
  <c r="BB21" i="18"/>
  <c r="BB12" i="18"/>
  <c r="BB14" i="18"/>
  <c r="BB5" i="18"/>
  <c r="BB8" i="18"/>
  <c r="BB4" i="18"/>
  <c r="BB10" i="18"/>
  <c r="BB9" i="18"/>
  <c r="BB6" i="18"/>
  <c r="BB13" i="18"/>
  <c r="BB11" i="18"/>
  <c r="AP52" i="18"/>
  <c r="AS22" i="18"/>
  <c r="AT23" i="18"/>
  <c r="E15" i="1"/>
  <c r="BA5" i="18"/>
  <c r="BA14" i="18"/>
  <c r="BA8" i="18"/>
  <c r="BA21" i="18"/>
  <c r="BA3" i="18"/>
  <c r="BA9" i="18"/>
  <c r="BA12" i="18"/>
  <c r="BA10" i="18"/>
  <c r="BA6" i="18"/>
  <c r="BA4" i="18"/>
  <c r="BA13" i="18"/>
  <c r="BA11" i="18"/>
  <c r="AT40" i="18"/>
  <c r="BA2" i="18"/>
  <c r="AT24" i="18"/>
  <c r="BI13" i="18"/>
  <c r="BK13" i="18" s="1"/>
  <c r="BM13" i="18" s="1"/>
  <c r="BK10" i="18"/>
  <c r="BM10" i="18" s="1"/>
  <c r="BD52" i="18"/>
  <c r="BG41" i="18" s="1"/>
  <c r="BI41" i="18"/>
  <c r="AT41" i="18" l="1"/>
  <c r="AT26" i="18"/>
  <c r="BG7" i="18"/>
  <c r="AT25" i="18"/>
  <c r="BG11" i="18"/>
  <c r="BJ37" i="18"/>
  <c r="BJ26" i="18"/>
  <c r="AT38" i="18"/>
  <c r="BG10" i="18"/>
  <c r="BG8" i="18"/>
  <c r="AT22" i="18"/>
  <c r="BG3" i="18"/>
  <c r="BG13" i="18"/>
  <c r="BG21" i="18"/>
  <c r="BJ29" i="18"/>
  <c r="BJ23" i="18"/>
  <c r="BK23" i="18"/>
  <c r="BM23" i="18" s="1"/>
  <c r="BG2" i="18"/>
  <c r="BG12" i="18"/>
  <c r="BG5" i="18"/>
  <c r="BJ34" i="18"/>
  <c r="BJ38" i="18"/>
  <c r="BJ39" i="18"/>
  <c r="BK38" i="18"/>
  <c r="BM38" i="18" s="1"/>
  <c r="BK32" i="18"/>
  <c r="BM32" i="18" s="1"/>
  <c r="BG31" i="18"/>
  <c r="BG52" i="18"/>
  <c r="BG35" i="18"/>
  <c r="BG25" i="18"/>
  <c r="BG29" i="18"/>
  <c r="BG32" i="18"/>
  <c r="BG30" i="18"/>
  <c r="BG33" i="18"/>
  <c r="BG34" i="18"/>
  <c r="BG37" i="18"/>
  <c r="BG39" i="18"/>
  <c r="BG23" i="18"/>
  <c r="BG26" i="18"/>
  <c r="BG38" i="18"/>
  <c r="BG27" i="18"/>
  <c r="BG22" i="18"/>
  <c r="BG24" i="18"/>
  <c r="BG28" i="18"/>
  <c r="AS33" i="18"/>
  <c r="AS25" i="18"/>
  <c r="AS37" i="18"/>
  <c r="AS40" i="18"/>
  <c r="AS34" i="18"/>
  <c r="AS32" i="18"/>
  <c r="AS38" i="18"/>
  <c r="AS28" i="18"/>
  <c r="AS36" i="18"/>
  <c r="AS31" i="18"/>
  <c r="AS24" i="18"/>
  <c r="AS52" i="18" s="1"/>
  <c r="AS23" i="18"/>
  <c r="AS39" i="18"/>
  <c r="AS35" i="18"/>
  <c r="AS27" i="18"/>
  <c r="AS30" i="18"/>
  <c r="AS41" i="18"/>
  <c r="AS26" i="18"/>
  <c r="AS29" i="18"/>
  <c r="AT31" i="18"/>
  <c r="BG40" i="18"/>
  <c r="BK41" i="18"/>
  <c r="BM41" i="18" s="1"/>
  <c r="BK34" i="18"/>
  <c r="BM34" i="18" s="1"/>
  <c r="BK33" i="18"/>
  <c r="BM33" i="18" s="1"/>
  <c r="BK31" i="18"/>
  <c r="BM31" i="18" s="1"/>
  <c r="BK39" i="18"/>
  <c r="BM39" i="18" s="1"/>
  <c r="AT52" i="18"/>
  <c r="AT28" i="18"/>
  <c r="AT33" i="18"/>
  <c r="AT32" i="18"/>
  <c r="AT36" i="18"/>
  <c r="AT39" i="18"/>
  <c r="BK35" i="18"/>
  <c r="BM35" i="18" s="1"/>
  <c r="BK29" i="18"/>
  <c r="BM29" i="18" s="1"/>
  <c r="BK24" i="18"/>
  <c r="BM24" i="18" s="1"/>
  <c r="BK27" i="18"/>
  <c r="BM27" i="18" s="1"/>
  <c r="BK37" i="18"/>
  <c r="BM37" i="18" s="1"/>
  <c r="AU52" i="18"/>
  <c r="AU35" i="18"/>
  <c r="AU31" i="18"/>
  <c r="AU24" i="18"/>
  <c r="AU25" i="18"/>
  <c r="AU38" i="18"/>
  <c r="AU33" i="18"/>
  <c r="AU40" i="18"/>
  <c r="AU28" i="18"/>
  <c r="AU36" i="18"/>
  <c r="AU26" i="18"/>
  <c r="AU27" i="18"/>
  <c r="AU41" i="18"/>
  <c r="AU32" i="18"/>
  <c r="AU37" i="18"/>
  <c r="AU39" i="18"/>
  <c r="AU29" i="18"/>
  <c r="AU23" i="18"/>
  <c r="AU34" i="18"/>
  <c r="AU30" i="18"/>
  <c r="AT30" i="18"/>
  <c r="BH8" i="18"/>
  <c r="BJ8" i="18" s="1"/>
  <c r="BH21" i="18"/>
  <c r="BJ21" i="18" s="1"/>
  <c r="BL21" i="18" s="1"/>
  <c r="BH14" i="18"/>
  <c r="BJ14" i="18" s="1"/>
  <c r="BH3" i="18"/>
  <c r="BJ3" i="18" s="1"/>
  <c r="BH12" i="18"/>
  <c r="BJ12" i="18" s="1"/>
  <c r="BH5" i="18"/>
  <c r="BJ5" i="18" s="1"/>
  <c r="BH4" i="18"/>
  <c r="BJ4" i="18" s="1"/>
  <c r="BH13" i="18"/>
  <c r="BJ13" i="18" s="1"/>
  <c r="BH10" i="18"/>
  <c r="BJ10" i="18" s="1"/>
  <c r="BH6" i="18"/>
  <c r="BJ6" i="18" s="1"/>
  <c r="BH2" i="18"/>
  <c r="BJ2" i="18" s="1"/>
  <c r="BH7" i="18"/>
  <c r="BJ7" i="18" s="1"/>
  <c r="BH9" i="18"/>
  <c r="BJ9" i="18" s="1"/>
  <c r="BH11" i="18"/>
  <c r="BJ11" i="18" s="1"/>
  <c r="AT37" i="18"/>
  <c r="AT35" i="18"/>
  <c r="BK30" i="18"/>
  <c r="BM30" i="18" s="1"/>
  <c r="BK28" i="18"/>
  <c r="BM28" i="18" s="1"/>
  <c r="AT27" i="18"/>
</calcChain>
</file>

<file path=xl/comments1.xml><?xml version="1.0" encoding="utf-8"?>
<comments xmlns="http://schemas.openxmlformats.org/spreadsheetml/2006/main">
  <authors>
    <author>Szieberth Dénes</author>
  </authors>
  <commentList>
    <comment ref="J2" authorId="0">
      <text>
        <r>
          <rPr>
            <b/>
            <sz val="8"/>
            <color indexed="81"/>
            <rFont val="Tahoma"/>
            <family val="2"/>
            <charset val="238"/>
          </rPr>
          <t>Szieberth Dénes:</t>
        </r>
        <r>
          <rPr>
            <sz val="8"/>
            <color indexed="81"/>
            <rFont val="Tahoma"/>
            <family val="2"/>
            <charset val="238"/>
          </rPr>
          <t xml:space="preserve">
nha=nincs hazai adat
*=MKK 2010. évi adat
**=hivatalos (MgSzH) adat
***=egyéb gazdasági értékkel rendelkezik
</t>
        </r>
      </text>
    </comment>
  </commentList>
</comments>
</file>

<file path=xl/sharedStrings.xml><?xml version="1.0" encoding="utf-8"?>
<sst xmlns="http://schemas.openxmlformats.org/spreadsheetml/2006/main" count="2635" uniqueCount="961">
  <si>
    <t>ért ár ft/t</t>
  </si>
  <si>
    <t>vízelvonás ft/%*t</t>
  </si>
  <si>
    <t>állandó ft/t</t>
  </si>
  <si>
    <t>változó ft/ha</t>
  </si>
  <si>
    <t>termés, tha</t>
  </si>
  <si>
    <t>vetés</t>
  </si>
  <si>
    <t>műtrágya szórás</t>
  </si>
  <si>
    <t>kultivátorozás</t>
  </si>
  <si>
    <t>Szárítás, víz%*t*Ft</t>
  </si>
  <si>
    <t>Talaj fertőtlenítő szer</t>
  </si>
  <si>
    <t>vízelvonás%</t>
  </si>
  <si>
    <t xml:space="preserve">műtrágya </t>
  </si>
  <si>
    <t>talajmunka ősszel</t>
  </si>
  <si>
    <t>talajmunka tavasszal</t>
  </si>
  <si>
    <t>permetezés 2x</t>
  </si>
  <si>
    <t>kombájnolás</t>
  </si>
  <si>
    <t>Gyomirtó szer</t>
  </si>
  <si>
    <t>Vetőmag</t>
  </si>
  <si>
    <t>Változó költségek, Ft/ha</t>
  </si>
  <si>
    <t>terményszállítás, betárolás Ft/t</t>
  </si>
  <si>
    <t>Értékesítési átlagár - értékesítési költségekkel csökkentve</t>
  </si>
  <si>
    <t>Földbérlet</t>
  </si>
  <si>
    <t>Támogatások Ft/ha</t>
  </si>
  <si>
    <t>vízelvonás Ft*t*%</t>
  </si>
  <si>
    <t>értékesítési ár Ft/t</t>
  </si>
  <si>
    <t>állandó költségek Ft/t</t>
  </si>
  <si>
    <t>Földbérlet Ft/ha</t>
  </si>
  <si>
    <t>változó költségek Ft/ha</t>
  </si>
  <si>
    <t>Írható cellák</t>
  </si>
  <si>
    <t>Módosítsa a költségtényezők adatait igényének megfelelően (Írható cellák)</t>
  </si>
  <si>
    <t>Tekintse meg az eredményt az "Eredménytábla" ablakban</t>
  </si>
  <si>
    <t xml:space="preserve"> </t>
  </si>
  <si>
    <t>A táblázatok segítségével könnyen becsülhető, hogy az egyes költségek és az értékesítési ár  milyen hatást gyakorolnak a kukoricatermesztés eredményességére</t>
  </si>
  <si>
    <t>Költséghely</t>
  </si>
  <si>
    <t>Minimum</t>
  </si>
  <si>
    <t>Maximum</t>
  </si>
  <si>
    <t>minimum</t>
  </si>
  <si>
    <t>maximum</t>
  </si>
  <si>
    <t>Tekintse meg az eredményt a "Diagram" ablakban. A rácsok sarkaiból kiindulva megkapja, hogy a tervezett termésszinten hány % vízelvonás biztosítja a tervezett eredményt. Ha ennél több szemnedvességet kell elvonni, az eredmény arányosan csökken, ha kevesebbet, nő.</t>
  </si>
  <si>
    <t>Eredmény</t>
  </si>
  <si>
    <t>Termés-szintek t/ha</t>
  </si>
  <si>
    <t>költség-tényezők</t>
  </si>
  <si>
    <t>költsé-gek Ft</t>
  </si>
  <si>
    <t>Iregszemcse</t>
  </si>
  <si>
    <t>PR37D25</t>
  </si>
  <si>
    <t>DKC4490</t>
  </si>
  <si>
    <t>Alexxandra</t>
  </si>
  <si>
    <t>Átlag</t>
  </si>
  <si>
    <t>t/ha_Dt</t>
  </si>
  <si>
    <t>t/ha_A</t>
  </si>
  <si>
    <t>DKC5170</t>
  </si>
  <si>
    <t>DKC5276</t>
  </si>
  <si>
    <t>Ft/70000 mag</t>
  </si>
  <si>
    <t>VMÁi%_Dt</t>
  </si>
  <si>
    <t>VMÁi%_A</t>
  </si>
  <si>
    <t>T.rel%_Dt</t>
  </si>
  <si>
    <t>T.rel%_A</t>
  </si>
  <si>
    <t>Víz_Dt</t>
  </si>
  <si>
    <t>Víz_A</t>
  </si>
  <si>
    <t>Tvi_Dt</t>
  </si>
  <si>
    <t>Tvi_A</t>
  </si>
  <si>
    <t>VMÁ%z3</t>
  </si>
  <si>
    <t>DKC3705</t>
  </si>
  <si>
    <t>PR38N86</t>
  </si>
  <si>
    <t>Poluxx</t>
  </si>
  <si>
    <t>P9578</t>
  </si>
  <si>
    <t>DKC4590</t>
  </si>
  <si>
    <t>Oxxygen</t>
  </si>
  <si>
    <t>Phileaxx</t>
  </si>
  <si>
    <t>SURREAL</t>
  </si>
  <si>
    <t>DKC4795</t>
  </si>
  <si>
    <t>SUFAVOR</t>
  </si>
  <si>
    <t>P9494</t>
  </si>
  <si>
    <t>DKC4995</t>
  </si>
  <si>
    <t>PR36V52</t>
  </si>
  <si>
    <t>DKC5007</t>
  </si>
  <si>
    <t>DKC5190</t>
  </si>
  <si>
    <t>SUMBRA</t>
  </si>
  <si>
    <t>Tvir%_Dt</t>
  </si>
  <si>
    <t>Tvir%_A</t>
  </si>
  <si>
    <t>T.rel%_O</t>
  </si>
  <si>
    <t>Tvir%_O</t>
  </si>
  <si>
    <t>Tvi_O</t>
  </si>
  <si>
    <t>Fedezeti összeg, Ft Orsz</t>
  </si>
  <si>
    <t>Fedezeti összeg,Ft,  Dt</t>
  </si>
  <si>
    <t>Fedezeti összeg, Ft A</t>
  </si>
  <si>
    <t>Fedezeti Összeg, Orsz, rel%</t>
  </si>
  <si>
    <t>Fedezeti Összeg, Dt, rel%</t>
  </si>
  <si>
    <t>Fedezeti Összeg, A, rel%</t>
  </si>
  <si>
    <t>VM/(Fedö-VM)*100, O</t>
  </si>
  <si>
    <t>VM/(Fedö-VM)*100, Dt</t>
  </si>
  <si>
    <t>VM/(Fedö-VM)*100, A</t>
  </si>
  <si>
    <t>VM/(Fedö-VM)*100, O rel%</t>
  </si>
  <si>
    <t>VM/(Fedö-VM)*100, Dt rel%</t>
  </si>
  <si>
    <t>VM/(Fedö-VM)*100, A rel%</t>
  </si>
  <si>
    <t>Talajfertőtlenítő szer</t>
  </si>
  <si>
    <t>Figyelem! Csak a nem védett költségcellák módosíthatók a "Költségek" ablakban!</t>
  </si>
  <si>
    <t>Kattintson a "Költségek" munkalapra</t>
  </si>
  <si>
    <t>A táblázat adatai egy, a Magyar Kukorica Klub által megkérdezett, átlagosnak tartott, közepes méretű mezőgazdasági vállalkozás közlését tartalmazzák! A megnyitáskor megjelenő adatok és diagram hasonlók lehetnek, de nem egyezhetnek meg más vállalkozások adataival.</t>
  </si>
  <si>
    <t>hektáronkénti költség, ha az elvetett mag db/ha</t>
  </si>
  <si>
    <t>Forgalomba hozó</t>
  </si>
  <si>
    <t>Éréscsoport (hivatalos besorolás)</t>
  </si>
  <si>
    <t xml:space="preserve">FAO szám az adatközlő szerint </t>
  </si>
  <si>
    <t>Mag        db/zsák* 1000</t>
  </si>
  <si>
    <t>Főszezoni ár, Ft/zsák</t>
  </si>
  <si>
    <t>Ár, Ft /1000 mag</t>
  </si>
  <si>
    <t>Ár%, a leg drágább normál hoz</t>
  </si>
  <si>
    <t>Megjegyzés</t>
  </si>
  <si>
    <t>PR36V74</t>
  </si>
  <si>
    <t>PR35F38</t>
  </si>
  <si>
    <t>P9400</t>
  </si>
  <si>
    <t>PR37N01</t>
  </si>
  <si>
    <t>PR37Y12</t>
  </si>
  <si>
    <t>PR37F73</t>
  </si>
  <si>
    <t>PR36K67</t>
  </si>
  <si>
    <t>PR39D81</t>
  </si>
  <si>
    <t>PR38A79</t>
  </si>
  <si>
    <t>PR38A24</t>
  </si>
  <si>
    <t>PR36R10</t>
  </si>
  <si>
    <t>PR38R92</t>
  </si>
  <si>
    <t>PR37K85</t>
  </si>
  <si>
    <t>PR36T24</t>
  </si>
  <si>
    <t>Monsanto</t>
  </si>
  <si>
    <t>korai</t>
  </si>
  <si>
    <t>DKC 3511</t>
  </si>
  <si>
    <t>DKC 5143</t>
  </si>
  <si>
    <t>DK 391</t>
  </si>
  <si>
    <t>DK 471</t>
  </si>
  <si>
    <t>SUPERBIA</t>
  </si>
  <si>
    <t>SUM 0246</t>
  </si>
  <si>
    <t>SUM 0243</t>
  </si>
  <si>
    <t>KWS</t>
  </si>
  <si>
    <t>KRABAS</t>
  </si>
  <si>
    <t>KINEMAS</t>
  </si>
  <si>
    <t>KESSOS</t>
  </si>
  <si>
    <t>KORNELIUS</t>
  </si>
  <si>
    <t>KWS 2376</t>
  </si>
  <si>
    <t>AMANDHA</t>
  </si>
  <si>
    <t>KAMELIAS</t>
  </si>
  <si>
    <t>KWS 2360</t>
  </si>
  <si>
    <t>KARMAS</t>
  </si>
  <si>
    <t>KALVADOS</t>
  </si>
  <si>
    <t>KORAL</t>
  </si>
  <si>
    <t>KRASSUS</t>
  </si>
  <si>
    <t>Mv 241</t>
  </si>
  <si>
    <t>Mv 270</t>
  </si>
  <si>
    <t>Mv 280</t>
  </si>
  <si>
    <t>Mv 251</t>
  </si>
  <si>
    <t>Mv 255</t>
  </si>
  <si>
    <t>Bodrog</t>
  </si>
  <si>
    <t>Mv 277</t>
  </si>
  <si>
    <t>Maros</t>
  </si>
  <si>
    <t>Somacorn</t>
  </si>
  <si>
    <t>Hunor</t>
  </si>
  <si>
    <t>Mv 350</t>
  </si>
  <si>
    <t>Mv 343</t>
  </si>
  <si>
    <t>Kamaria</t>
  </si>
  <si>
    <t>Mv Tarján</t>
  </si>
  <si>
    <t>Mikolt</t>
  </si>
  <si>
    <t>Mv Koppány</t>
  </si>
  <si>
    <t>Miranda</t>
  </si>
  <si>
    <t>Mv 500</t>
  </si>
  <si>
    <t>Siloking</t>
  </si>
  <si>
    <t>Maxima</t>
  </si>
  <si>
    <t>Massil</t>
  </si>
  <si>
    <t>Gazda</t>
  </si>
  <si>
    <t>Agromag</t>
  </si>
  <si>
    <t>SHAKIRA</t>
  </si>
  <si>
    <t>ERIC</t>
  </si>
  <si>
    <t>TEMES</t>
  </si>
  <si>
    <t>JENNIFER</t>
  </si>
  <si>
    <t>Szegedi 349</t>
  </si>
  <si>
    <t>Szegedi SC 352</t>
  </si>
  <si>
    <t>Szegedi 363</t>
  </si>
  <si>
    <t>Szegedi TC 259</t>
  </si>
  <si>
    <t>Szegedi 343</t>
  </si>
  <si>
    <t>Szegedi DC 488</t>
  </si>
  <si>
    <t>Szegedi 521</t>
  </si>
  <si>
    <t>Szegedi TC 465</t>
  </si>
  <si>
    <t>RAGT</t>
  </si>
  <si>
    <t>Roxxy</t>
  </si>
  <si>
    <t>Duboxx</t>
  </si>
  <si>
    <t>Rulexx</t>
  </si>
  <si>
    <t>Brixxo</t>
  </si>
  <si>
    <t>Galexx</t>
  </si>
  <si>
    <t>Bergxxon</t>
  </si>
  <si>
    <t>Maxxalia</t>
  </si>
  <si>
    <t>Kadoxx</t>
  </si>
  <si>
    <t>Luxxus</t>
  </si>
  <si>
    <t>Ajaxx</t>
  </si>
  <si>
    <t>Elixxir</t>
  </si>
  <si>
    <t>Rulexx Duo</t>
  </si>
  <si>
    <t>Kukorica - Maize</t>
  </si>
  <si>
    <t xml:space="preserve">Zea mays L. </t>
  </si>
  <si>
    <t>Fajtanév</t>
  </si>
  <si>
    <t>Kód</t>
  </si>
  <si>
    <t>ÁE időpontja</t>
  </si>
  <si>
    <t>Bejelentő</t>
  </si>
  <si>
    <t>Képviselő</t>
  </si>
  <si>
    <t>Fenntartó</t>
  </si>
  <si>
    <t>Hosz-szabbítás dátuma</t>
  </si>
  <si>
    <t>Fajtaoltalom,                     Szinonim név</t>
  </si>
  <si>
    <t>CCNr.</t>
  </si>
  <si>
    <t>Variety denomination</t>
  </si>
  <si>
    <t>Code</t>
  </si>
  <si>
    <t>Date of Listing</t>
  </si>
  <si>
    <t>Applicant</t>
  </si>
  <si>
    <t>Representative</t>
  </si>
  <si>
    <t>Maintainer</t>
  </si>
  <si>
    <t>Date of renewal</t>
  </si>
  <si>
    <t>Remark</t>
  </si>
  <si>
    <t>PBR/ Synonim name</t>
  </si>
  <si>
    <t>I</t>
  </si>
  <si>
    <t>II</t>
  </si>
  <si>
    <t>III</t>
  </si>
  <si>
    <t>Ademio</t>
  </si>
  <si>
    <t>SZ</t>
  </si>
  <si>
    <t>T</t>
  </si>
  <si>
    <t>CPVO FO</t>
  </si>
  <si>
    <t>Alcide</t>
  </si>
  <si>
    <t>S</t>
  </si>
  <si>
    <t>108227</t>
  </si>
  <si>
    <t>109181</t>
  </si>
  <si>
    <t>C</t>
  </si>
  <si>
    <t>Alpha</t>
  </si>
  <si>
    <t>Alteza</t>
  </si>
  <si>
    <t>107989</t>
  </si>
  <si>
    <t>165356</t>
  </si>
  <si>
    <t>Amandha</t>
  </si>
  <si>
    <t>Amalric</t>
  </si>
  <si>
    <t>108843</t>
  </si>
  <si>
    <t>Amanita</t>
  </si>
  <si>
    <t>Ametiszt</t>
  </si>
  <si>
    <t>MSZH FO</t>
  </si>
  <si>
    <t>Anahuaco</t>
  </si>
  <si>
    <t>Anjou 292</t>
  </si>
  <si>
    <t>Syn: Salute</t>
  </si>
  <si>
    <t>Anjou 425</t>
  </si>
  <si>
    <t>Antonius</t>
  </si>
  <si>
    <t>Apollo</t>
  </si>
  <si>
    <t>Aristo</t>
  </si>
  <si>
    <t>106092</t>
  </si>
  <si>
    <t>Armany</t>
  </si>
  <si>
    <t>149424</t>
  </si>
  <si>
    <t>Sz</t>
  </si>
  <si>
    <t>Árpád</t>
  </si>
  <si>
    <t>Axxo</t>
  </si>
  <si>
    <t>Baranya</t>
  </si>
  <si>
    <t>Bella TC</t>
  </si>
  <si>
    <t>2009</t>
  </si>
  <si>
    <t>MSZH  FO</t>
  </si>
  <si>
    <t>Benicia</t>
  </si>
  <si>
    <t>166210</t>
  </si>
  <si>
    <t>Syn:Bénicia, CPVO FO</t>
  </si>
  <si>
    <t>Blako</t>
  </si>
  <si>
    <t>177384</t>
  </si>
  <si>
    <t>D</t>
  </si>
  <si>
    <t xml:space="preserve">Bogát </t>
  </si>
  <si>
    <t>Botond</t>
  </si>
  <si>
    <t>Boydur</t>
  </si>
  <si>
    <t>106465</t>
  </si>
  <si>
    <t>103716</t>
  </si>
  <si>
    <t>152242</t>
  </si>
  <si>
    <t>Burton</t>
  </si>
  <si>
    <t>Célest</t>
  </si>
  <si>
    <t>Célest SUMO</t>
  </si>
  <si>
    <t>Charron</t>
  </si>
  <si>
    <t>Cisko</t>
  </si>
  <si>
    <t>Clarica</t>
  </si>
  <si>
    <t>Colomba</t>
  </si>
  <si>
    <t xml:space="preserve">Conca   </t>
  </si>
  <si>
    <t>Coralba</t>
  </si>
  <si>
    <t>Corixx</t>
  </si>
  <si>
    <t>Csanád</t>
  </si>
  <si>
    <t>MSZH FB</t>
  </si>
  <si>
    <t>Csilla</t>
  </si>
  <si>
    <t>CSL516</t>
  </si>
  <si>
    <t>107792</t>
  </si>
  <si>
    <t>Dámacorn</t>
  </si>
  <si>
    <t>Danella</t>
  </si>
  <si>
    <t>Daphnis</t>
  </si>
  <si>
    <t>Debreceni 285</t>
  </si>
  <si>
    <t>138226</t>
  </si>
  <si>
    <t>Debreceni SC 351</t>
  </si>
  <si>
    <t>Debreceni SC 377</t>
  </si>
  <si>
    <t>Debreceni TC 382</t>
  </si>
  <si>
    <t>Deheb</t>
  </si>
  <si>
    <t>Dina</t>
  </si>
  <si>
    <t>Dior</t>
  </si>
  <si>
    <t>DK 315</t>
  </si>
  <si>
    <t>DK 355</t>
  </si>
  <si>
    <t>DK 366</t>
  </si>
  <si>
    <t xml:space="preserve">DK 440   </t>
  </si>
  <si>
    <t>DK 443</t>
  </si>
  <si>
    <t>DK 471 IMI</t>
  </si>
  <si>
    <t>DK 526</t>
  </si>
  <si>
    <t>SZ+S</t>
  </si>
  <si>
    <t>DKC 3320</t>
  </si>
  <si>
    <t>150952</t>
  </si>
  <si>
    <t>132949</t>
  </si>
  <si>
    <t>CPVO FB</t>
  </si>
  <si>
    <t xml:space="preserve">DKC 4626    </t>
  </si>
  <si>
    <t xml:space="preserve">DKC 5211    </t>
  </si>
  <si>
    <t>DKC5166</t>
  </si>
  <si>
    <t>DKC4005</t>
  </si>
  <si>
    <t>DKC4372</t>
  </si>
  <si>
    <t>DKC4475</t>
  </si>
  <si>
    <t>DKC4547</t>
  </si>
  <si>
    <t>DKC4562</t>
  </si>
  <si>
    <t>DKC4570</t>
  </si>
  <si>
    <t>DKC4596</t>
  </si>
  <si>
    <t>DKC4604</t>
  </si>
  <si>
    <t>DKC4664</t>
  </si>
  <si>
    <t>DKC4778</t>
  </si>
  <si>
    <t>DKC4791</t>
  </si>
  <si>
    <t>DKC4851</t>
  </si>
  <si>
    <t>DKC4860</t>
  </si>
  <si>
    <t>DKC4880</t>
  </si>
  <si>
    <t>DKC4881</t>
  </si>
  <si>
    <t>DKC4882</t>
  </si>
  <si>
    <t>DKC4888</t>
  </si>
  <si>
    <t>DKC4964</t>
  </si>
  <si>
    <t>DKC4983</t>
  </si>
  <si>
    <t>262419</t>
  </si>
  <si>
    <t>DKC4999</t>
  </si>
  <si>
    <t>309279</t>
  </si>
  <si>
    <t>326843</t>
  </si>
  <si>
    <t>DKC5167</t>
  </si>
  <si>
    <t>Dolar</t>
  </si>
  <si>
    <t>Dorika</t>
  </si>
  <si>
    <t>Dráva</t>
  </si>
  <si>
    <t>108029</t>
  </si>
  <si>
    <t>Dunia</t>
  </si>
  <si>
    <t>194811</t>
  </si>
  <si>
    <t>Ella</t>
  </si>
  <si>
    <t>Eric</t>
  </si>
  <si>
    <t>Eridano</t>
  </si>
  <si>
    <t>Erika</t>
  </si>
  <si>
    <t>Eufori CS</t>
  </si>
  <si>
    <t>ES Benita</t>
  </si>
  <si>
    <t>ES Blason</t>
  </si>
  <si>
    <t>ES Bocuse</t>
  </si>
  <si>
    <t>ES Flato</t>
  </si>
  <si>
    <t>ES Imanol</t>
  </si>
  <si>
    <t>102786</t>
  </si>
  <si>
    <t>ES Sensor</t>
  </si>
  <si>
    <t>Eurostar</t>
  </si>
  <si>
    <t>Evelina</t>
  </si>
  <si>
    <t>Evelina IT</t>
  </si>
  <si>
    <t>Felike</t>
  </si>
  <si>
    <t xml:space="preserve">Florencia </t>
  </si>
  <si>
    <t>Furio  Sumo</t>
  </si>
  <si>
    <t>Galgacorn</t>
  </si>
  <si>
    <t>Gazda MTC</t>
  </si>
  <si>
    <t>h.alatt</t>
  </si>
  <si>
    <t>Geyser</t>
  </si>
  <si>
    <t>154602</t>
  </si>
  <si>
    <t>Goldaccord</t>
  </si>
  <si>
    <t>102511</t>
  </si>
  <si>
    <t>Goldaco</t>
  </si>
  <si>
    <t>Goldaffe</t>
  </si>
  <si>
    <t>107703</t>
  </si>
  <si>
    <t>Goldami</t>
  </si>
  <si>
    <t>Goldaris</t>
  </si>
  <si>
    <t>Goldecca</t>
  </si>
  <si>
    <t>Goldrose</t>
  </si>
  <si>
    <t>Góré</t>
  </si>
  <si>
    <t>Gutwein 2553</t>
  </si>
  <si>
    <t>107967</t>
  </si>
  <si>
    <t>103255</t>
  </si>
  <si>
    <t>Guxxor</t>
  </si>
  <si>
    <t>Hajnal</t>
  </si>
  <si>
    <t>Helder</t>
  </si>
  <si>
    <t xml:space="preserve">S            </t>
  </si>
  <si>
    <t xml:space="preserve">Helga </t>
  </si>
  <si>
    <t>2008</t>
  </si>
  <si>
    <t>Hella</t>
  </si>
  <si>
    <t>Héra</t>
  </si>
  <si>
    <t>Hernád</t>
  </si>
  <si>
    <t>Hookera</t>
  </si>
  <si>
    <t>Horus</t>
  </si>
  <si>
    <t>Horus CL</t>
  </si>
  <si>
    <t>Hypnos</t>
  </si>
  <si>
    <t>Hypnos CL</t>
  </si>
  <si>
    <t>Ipoly</t>
  </si>
  <si>
    <t>Ines</t>
  </si>
  <si>
    <t>Irina</t>
  </si>
  <si>
    <t>Izabella</t>
  </si>
  <si>
    <t>Jázmin</t>
  </si>
  <si>
    <t>Jennifer</t>
  </si>
  <si>
    <t>Juxxin</t>
  </si>
  <si>
    <t>Kaliffo</t>
  </si>
  <si>
    <t>Kalis</t>
  </si>
  <si>
    <t>Kamarillas</t>
  </si>
  <si>
    <t>149293</t>
  </si>
  <si>
    <t>Kámasil</t>
  </si>
  <si>
    <t>Kamilla</t>
  </si>
  <si>
    <t>Kanada</t>
  </si>
  <si>
    <t>Karen</t>
  </si>
  <si>
    <t>Karmas</t>
  </si>
  <si>
    <t>Karmental</t>
  </si>
  <si>
    <t>Kenéz</t>
  </si>
  <si>
    <t>Kessos</t>
  </si>
  <si>
    <t>Kiodas</t>
  </si>
  <si>
    <t>296816</t>
  </si>
  <si>
    <t>Kiris</t>
  </si>
  <si>
    <t>Kinemas</t>
  </si>
  <si>
    <t>Kiskun SC 4532</t>
  </si>
  <si>
    <t>2010</t>
  </si>
  <si>
    <t>Kiskun DC 4325</t>
  </si>
  <si>
    <t>Kiskun DC 4430</t>
  </si>
  <si>
    <t>Kiskun DC 4468</t>
  </si>
  <si>
    <t>Kiskun Nóra</t>
  </si>
  <si>
    <t>Kiskun SC 297</t>
  </si>
  <si>
    <t>Kiskun SC 398</t>
  </si>
  <si>
    <t>Kiskun SC 4390</t>
  </si>
  <si>
    <t>Kiskun SC 4444</t>
  </si>
  <si>
    <t>Kiskun SC 4451</t>
  </si>
  <si>
    <t>Kiskun SC 4517</t>
  </si>
  <si>
    <t>2011</t>
  </si>
  <si>
    <t>Kiskun TC 240</t>
  </si>
  <si>
    <t>Kiskun TC 351</t>
  </si>
  <si>
    <t>Kiskun TC 4361</t>
  </si>
  <si>
    <t>Kiskun TC 4394</t>
  </si>
  <si>
    <t>Kiskun TC 4454</t>
  </si>
  <si>
    <t>Kiskun TC 4487</t>
  </si>
  <si>
    <t>Kitty</t>
  </si>
  <si>
    <t>Kolibris</t>
  </si>
  <si>
    <t>Koral</t>
  </si>
  <si>
    <t>Kornelius</t>
  </si>
  <si>
    <t>Krabas</t>
  </si>
  <si>
    <t>Krassus</t>
  </si>
  <si>
    <t>Kursus</t>
  </si>
  <si>
    <t>Kuxxar</t>
  </si>
  <si>
    <t>KWS 0551</t>
  </si>
  <si>
    <t>KWS 1393</t>
  </si>
  <si>
    <t>KWS 1394</t>
  </si>
  <si>
    <t>KWS 3381</t>
  </si>
  <si>
    <t>KWS 5383</t>
  </si>
  <si>
    <t>KWS 6471</t>
  </si>
  <si>
    <t>Laureat</t>
  </si>
  <si>
    <t>Laxxot</t>
  </si>
  <si>
    <t>Leila</t>
  </si>
  <si>
    <t>Lencsi</t>
  </si>
  <si>
    <t>LG 22.85</t>
  </si>
  <si>
    <t>LG 23.05</t>
  </si>
  <si>
    <t>LG 23.06</t>
  </si>
  <si>
    <t>LG 23.07</t>
  </si>
  <si>
    <t>LG 23.72</t>
  </si>
  <si>
    <t>LG 24.81</t>
  </si>
  <si>
    <t>LG 25.33</t>
  </si>
  <si>
    <t>LG 33.62</t>
  </si>
  <si>
    <t>LG 34.09</t>
  </si>
  <si>
    <t>LG 22.85 IMI</t>
  </si>
  <si>
    <t>LG 33.30</t>
  </si>
  <si>
    <t>LG 33.50</t>
  </si>
  <si>
    <t>132938</t>
  </si>
  <si>
    <t>154741</t>
  </si>
  <si>
    <t>LG 33.55</t>
  </si>
  <si>
    <t>LG 34.75</t>
  </si>
  <si>
    <t>LG 34.88</t>
  </si>
  <si>
    <t>Limasil</t>
  </si>
  <si>
    <t>Linda</t>
  </si>
  <si>
    <t>Lipesa</t>
  </si>
  <si>
    <t>Liza</t>
  </si>
  <si>
    <t>Luciana</t>
  </si>
  <si>
    <t>104285</t>
  </si>
  <si>
    <t>146182</t>
  </si>
  <si>
    <t>Luxxus DUO</t>
  </si>
  <si>
    <t>Madona</t>
  </si>
  <si>
    <t>Mália</t>
  </si>
  <si>
    <t>Maraton</t>
  </si>
  <si>
    <t>Marianna</t>
  </si>
  <si>
    <t xml:space="preserve">Marista </t>
  </si>
  <si>
    <t>Mars</t>
  </si>
  <si>
    <t>MAS30A</t>
  </si>
  <si>
    <t>MAS38D</t>
  </si>
  <si>
    <t>132961</t>
  </si>
  <si>
    <t>Mátra</t>
  </si>
  <si>
    <t>Medor</t>
  </si>
  <si>
    <t>Melinda</t>
  </si>
  <si>
    <t>Midixx</t>
  </si>
  <si>
    <t>Monalisa</t>
  </si>
  <si>
    <t>Mura</t>
  </si>
  <si>
    <t>Muzi CS</t>
  </si>
  <si>
    <t>149282</t>
  </si>
  <si>
    <t>152187</t>
  </si>
  <si>
    <t>Mv 213</t>
  </si>
  <si>
    <t>Mv 223</t>
  </si>
  <si>
    <t>Mv 243</t>
  </si>
  <si>
    <t>Mv 261</t>
  </si>
  <si>
    <t>143257</t>
  </si>
  <si>
    <t>148098</t>
  </si>
  <si>
    <t>Mv 273</t>
  </si>
  <si>
    <t>Mv 290</t>
  </si>
  <si>
    <t>Mv 303</t>
  </si>
  <si>
    <t>Mv 342</t>
  </si>
  <si>
    <t>Mv 355 DMSC</t>
  </si>
  <si>
    <t>Mv 404</t>
  </si>
  <si>
    <t>Mv 437</t>
  </si>
  <si>
    <t>Mv 444</t>
  </si>
  <si>
    <t>Mv Dunasil</t>
  </si>
  <si>
    <t>Mv Majoros</t>
  </si>
  <si>
    <t>Mv Maros</t>
  </si>
  <si>
    <t>Mv Massil</t>
  </si>
  <si>
    <t>Mv MTC 448</t>
  </si>
  <si>
    <t>Mv Sárrét</t>
  </si>
  <si>
    <t>Mv Silóking</t>
  </si>
  <si>
    <t>Mv Táltos</t>
  </si>
  <si>
    <t>Mv TC 272</t>
  </si>
  <si>
    <t>Mv TC 434</t>
  </si>
  <si>
    <t>Mv TC 514</t>
  </si>
  <si>
    <t>Mv Zalán</t>
  </si>
  <si>
    <t xml:space="preserve">    T          </t>
  </si>
  <si>
    <t>Mv363</t>
  </si>
  <si>
    <t>256405</t>
  </si>
  <si>
    <t>MvNK 333</t>
  </si>
  <si>
    <t>MT Manitu</t>
  </si>
  <si>
    <t>207027</t>
  </si>
  <si>
    <t>157731</t>
  </si>
  <si>
    <t>156152</t>
  </si>
  <si>
    <t>Nelio</t>
  </si>
  <si>
    <t>NK Altius</t>
  </si>
  <si>
    <t>NK Bariton</t>
  </si>
  <si>
    <t>102335</t>
  </si>
  <si>
    <t>156097</t>
  </si>
  <si>
    <t>NK Cobalt</t>
  </si>
  <si>
    <t>NK Columbia</t>
  </si>
  <si>
    <t>NK Helico</t>
  </si>
  <si>
    <t>NK Kansas</t>
  </si>
  <si>
    <t>NK Lucius</t>
  </si>
  <si>
    <t>NK Olympic</t>
  </si>
  <si>
    <t>NK Thermo</t>
  </si>
  <si>
    <t>NK Timic</t>
  </si>
  <si>
    <t>107857</t>
  </si>
  <si>
    <t>Nóra</t>
  </si>
  <si>
    <t>Norma SC</t>
  </si>
  <si>
    <t>Occitan</t>
  </si>
  <si>
    <t>Occitan Sumo</t>
  </si>
  <si>
    <t>Olga</t>
  </si>
  <si>
    <t>154831</t>
  </si>
  <si>
    <t>Olivia</t>
  </si>
  <si>
    <t>Omár</t>
  </si>
  <si>
    <t>Oranje</t>
  </si>
  <si>
    <t>Ouzo</t>
  </si>
  <si>
    <t>Pardi</t>
  </si>
  <si>
    <t>102434</t>
  </si>
  <si>
    <t>Pelican</t>
  </si>
  <si>
    <t>Peso</t>
  </si>
  <si>
    <t>Petunio</t>
  </si>
  <si>
    <t>Picnic</t>
  </si>
  <si>
    <t>Piroska</t>
  </si>
  <si>
    <t>PR34A92</t>
  </si>
  <si>
    <t>PR34B97</t>
  </si>
  <si>
    <t>106168</t>
  </si>
  <si>
    <t>PR35P12</t>
  </si>
  <si>
    <t>PR35P21</t>
  </si>
  <si>
    <t>PR35Y54</t>
  </si>
  <si>
    <t>PR36B06</t>
  </si>
  <si>
    <t>PR36B08</t>
  </si>
  <si>
    <t>PR36D79</t>
  </si>
  <si>
    <t>PR36K87</t>
  </si>
  <si>
    <t>287784</t>
  </si>
  <si>
    <t>149204</t>
  </si>
  <si>
    <t>100265</t>
  </si>
  <si>
    <t>PR36N70</t>
  </si>
  <si>
    <t>PR36P85</t>
  </si>
  <si>
    <t>PR36Y23</t>
  </si>
  <si>
    <t>410   370</t>
  </si>
  <si>
    <t>PR37K92</t>
  </si>
  <si>
    <t>390</t>
  </si>
  <si>
    <t>PR37M38</t>
  </si>
  <si>
    <t>PR37M62</t>
  </si>
  <si>
    <t>PR37M81 IT</t>
  </si>
  <si>
    <t>Reseda IT</t>
  </si>
  <si>
    <t>PR37V61</t>
  </si>
  <si>
    <t>PR37W05</t>
  </si>
  <si>
    <t>262208</t>
  </si>
  <si>
    <t>PR38B12</t>
  </si>
  <si>
    <t>258391</t>
  </si>
  <si>
    <t>PR38B85</t>
  </si>
  <si>
    <t>PR38H67</t>
  </si>
  <si>
    <t>PR38K64</t>
  </si>
  <si>
    <t>262198</t>
  </si>
  <si>
    <t>262189</t>
  </si>
  <si>
    <t>PR38R46</t>
  </si>
  <si>
    <t>262170</t>
  </si>
  <si>
    <t>PR38V45</t>
  </si>
  <si>
    <t>262226</t>
  </si>
  <si>
    <t>PR38V91</t>
  </si>
  <si>
    <t>PR38W85</t>
  </si>
  <si>
    <t>Ranja</t>
  </si>
  <si>
    <t>Rasa</t>
  </si>
  <si>
    <t>Rekord</t>
  </si>
  <si>
    <t>Réséda</t>
  </si>
  <si>
    <t>Syn:Reseda,</t>
  </si>
  <si>
    <t>Ribera</t>
  </si>
  <si>
    <t>Rona</t>
  </si>
  <si>
    <t>Sakea</t>
  </si>
  <si>
    <t>Sarolta</t>
  </si>
  <si>
    <t>Serina</t>
  </si>
  <si>
    <t>Shakira</t>
  </si>
  <si>
    <t>Shiva</t>
  </si>
  <si>
    <t>Silagro</t>
  </si>
  <si>
    <t>108162</t>
  </si>
  <si>
    <t>Silexx</t>
  </si>
  <si>
    <t>Silofor</t>
  </si>
  <si>
    <t>Silóma</t>
  </si>
  <si>
    <t>Sinatra</t>
  </si>
  <si>
    <t>Soulages</t>
  </si>
  <si>
    <t>Spatial</t>
  </si>
  <si>
    <t>Syn: DK 537</t>
  </si>
  <si>
    <t>Spinoza</t>
  </si>
  <si>
    <t>Stardur</t>
  </si>
  <si>
    <t xml:space="preserve">Stira </t>
  </si>
  <si>
    <t>Sudoku</t>
  </si>
  <si>
    <t>262097</t>
  </si>
  <si>
    <t>107396</t>
  </si>
  <si>
    <t>Sudonia</t>
  </si>
  <si>
    <t>322667</t>
  </si>
  <si>
    <t>SUM 0235</t>
  </si>
  <si>
    <t>SUM 0241</t>
  </si>
  <si>
    <t>SUM 330</t>
  </si>
  <si>
    <t>SUM 420</t>
  </si>
  <si>
    <t>SUM 490</t>
  </si>
  <si>
    <t>Sutolo</t>
  </si>
  <si>
    <t>Szamos</t>
  </si>
  <si>
    <t>Szandra</t>
  </si>
  <si>
    <t>Szarvasi édesszárú</t>
  </si>
  <si>
    <t>192989</t>
  </si>
  <si>
    <t>208442</t>
  </si>
  <si>
    <t>Szegedi 386</t>
  </si>
  <si>
    <t>149567</t>
  </si>
  <si>
    <t>Szegedi SC 271</t>
  </si>
  <si>
    <t>Szegedi TC 277</t>
  </si>
  <si>
    <t>Szegedi TC 367</t>
  </si>
  <si>
    <t>Szegedi TC 377</t>
  </si>
  <si>
    <t>SY Veralia</t>
  </si>
  <si>
    <t>Szilvia</t>
  </si>
  <si>
    <t>Szoliani</t>
  </si>
  <si>
    <t>Tamara</t>
  </si>
  <si>
    <t>Tanjuska</t>
  </si>
  <si>
    <t>Tavasz</t>
  </si>
  <si>
    <t>Temes</t>
  </si>
  <si>
    <t>Tilda</t>
  </si>
  <si>
    <t>Tisza</t>
  </si>
  <si>
    <t>Tornado</t>
  </si>
  <si>
    <t>Tünde</t>
  </si>
  <si>
    <t>Vardo</t>
  </si>
  <si>
    <t>VDH 295</t>
  </si>
  <si>
    <t>Vénusz</t>
  </si>
  <si>
    <t>Veronika</t>
  </si>
  <si>
    <t>Viktoria</t>
  </si>
  <si>
    <t>Vilma</t>
  </si>
  <si>
    <t>Virtuose</t>
  </si>
  <si>
    <t>Xantas</t>
  </si>
  <si>
    <t>Zamora</t>
  </si>
  <si>
    <t>Zsuzsanna</t>
  </si>
  <si>
    <t xml:space="preserve">Megjegyzés:    </t>
  </si>
  <si>
    <t>I.</t>
  </si>
  <si>
    <t>FAO szám /</t>
  </si>
  <si>
    <t>FAO nr.</t>
  </si>
  <si>
    <t>II.</t>
  </si>
  <si>
    <t>siló</t>
  </si>
  <si>
    <t>/</t>
  </si>
  <si>
    <t>silage</t>
  </si>
  <si>
    <t>szemes</t>
  </si>
  <si>
    <t>corn</t>
  </si>
  <si>
    <t>III.</t>
  </si>
  <si>
    <t>kétvonalas hibrid</t>
  </si>
  <si>
    <t>single cross</t>
  </si>
  <si>
    <t>háromvonalas hibrid /</t>
  </si>
  <si>
    <t>three way cross</t>
  </si>
  <si>
    <t>négyvonalas hibrid  /</t>
  </si>
  <si>
    <t>double cross</t>
  </si>
  <si>
    <t>Módosított kukorica fajták</t>
  </si>
  <si>
    <t>Modified maize varieties</t>
  </si>
  <si>
    <t xml:space="preserve">                                                           </t>
  </si>
  <si>
    <t xml:space="preserve">            GMO</t>
  </si>
  <si>
    <t>Módosított fajta</t>
  </si>
  <si>
    <t>Eredeti fajta</t>
  </si>
  <si>
    <t xml:space="preserve">   A módosítás típusa</t>
  </si>
  <si>
    <t>igen</t>
  </si>
  <si>
    <t>nem</t>
  </si>
  <si>
    <t>Modified variety</t>
  </si>
  <si>
    <t>Original</t>
  </si>
  <si>
    <t xml:space="preserve">                       Type of modification</t>
  </si>
  <si>
    <t>yes</t>
  </si>
  <si>
    <t>no</t>
  </si>
  <si>
    <t>Furio Sumo</t>
  </si>
  <si>
    <t>Furio</t>
  </si>
  <si>
    <t>imidazolinon tolerancia, sulfonilurea tolerancia</t>
  </si>
  <si>
    <t>x</t>
  </si>
  <si>
    <t>imidazolinon tolerancia</t>
  </si>
  <si>
    <t>Reseda</t>
  </si>
  <si>
    <t>California</t>
  </si>
  <si>
    <t>Marista SC</t>
  </si>
  <si>
    <t>Celest Sumo</t>
  </si>
  <si>
    <t>Celest</t>
  </si>
  <si>
    <t>cikloxidim tolerancia</t>
  </si>
  <si>
    <t>Rulexx DUO</t>
  </si>
  <si>
    <t>Waxy</t>
  </si>
  <si>
    <t>Meg jegyzés</t>
  </si>
  <si>
    <t>Fajták</t>
  </si>
  <si>
    <t>Bruck</t>
  </si>
  <si>
    <t>PHILEAXX</t>
  </si>
  <si>
    <t>STILIXX</t>
  </si>
  <si>
    <t>CADIXXIO</t>
  </si>
  <si>
    <t>SUMATOR</t>
  </si>
  <si>
    <t>DKC5143</t>
  </si>
  <si>
    <t>NX47279</t>
  </si>
  <si>
    <t>RH10044</t>
  </si>
  <si>
    <t>FINKAS</t>
  </si>
  <si>
    <t>DKC3511</t>
  </si>
  <si>
    <t>DKC4014</t>
  </si>
  <si>
    <t>DKC4408</t>
  </si>
  <si>
    <t>CORIXX</t>
  </si>
  <si>
    <t>ALEXXANDRA</t>
  </si>
  <si>
    <t>RH09110</t>
  </si>
  <si>
    <t>DKC4608</t>
  </si>
  <si>
    <t>Jászboldogháza</t>
  </si>
  <si>
    <t>Murony</t>
  </si>
  <si>
    <t>Átlag(Közép)</t>
  </si>
  <si>
    <t>ESFLATO</t>
  </si>
  <si>
    <t>ESSENSOR</t>
  </si>
  <si>
    <t>Átlag(Korai)</t>
  </si>
  <si>
    <t>Hibridneve</t>
  </si>
  <si>
    <t>DK391</t>
  </si>
  <si>
    <t>DK440</t>
  </si>
  <si>
    <t>DK5542</t>
  </si>
  <si>
    <t>LAXXOTDUO</t>
  </si>
  <si>
    <t>KWS2376</t>
  </si>
  <si>
    <t>Mv241</t>
  </si>
  <si>
    <t>Mv270</t>
  </si>
  <si>
    <t>Mv280</t>
  </si>
  <si>
    <t>Mv251</t>
  </si>
  <si>
    <t>Mv255</t>
  </si>
  <si>
    <t>Mv277</t>
  </si>
  <si>
    <t>Mv350</t>
  </si>
  <si>
    <t>Mv343</t>
  </si>
  <si>
    <t>MvKoppány</t>
  </si>
  <si>
    <t>Mv500</t>
  </si>
  <si>
    <t>Mv355</t>
  </si>
  <si>
    <t>MvNK333</t>
  </si>
  <si>
    <t>Sorrend</t>
  </si>
  <si>
    <t>Fajták
(* = Standard 
fajta)</t>
  </si>
  <si>
    <t>Nemesítő kódja</t>
  </si>
  <si>
    <t xml:space="preserve">Szemtermés 
</t>
  </si>
  <si>
    <t>Töréskori
szemnedvesség</t>
  </si>
  <si>
    <t>50 %
nővirágzás
vetéstől</t>
  </si>
  <si>
    <t>Szár-szilárdsági
hiba</t>
  </si>
  <si>
    <t>Számított FAO
érték 2011-re</t>
  </si>
  <si>
    <t>t/ha</t>
  </si>
  <si>
    <r>
      <t xml:space="preserve">% </t>
    </r>
    <r>
      <rPr>
        <b/>
        <vertAlign val="superscript"/>
        <sz val="10"/>
        <rFont val="Arial"/>
        <family val="2"/>
        <charset val="238"/>
      </rPr>
      <t>a</t>
    </r>
  </si>
  <si>
    <r>
      <t xml:space="preserve">% </t>
    </r>
    <r>
      <rPr>
        <b/>
        <vertAlign val="superscript"/>
        <sz val="10"/>
        <rFont val="Arial"/>
        <family val="2"/>
        <charset val="238"/>
      </rPr>
      <t>b</t>
    </r>
  </si>
  <si>
    <t>%</t>
  </si>
  <si>
    <r>
      <t xml:space="preserve">elt. </t>
    </r>
    <r>
      <rPr>
        <b/>
        <vertAlign val="superscript"/>
        <sz val="10"/>
        <rFont val="Arial"/>
        <family val="2"/>
        <charset val="238"/>
      </rPr>
      <t>a</t>
    </r>
  </si>
  <si>
    <r>
      <t xml:space="preserve">elt. </t>
    </r>
    <r>
      <rPr>
        <b/>
        <vertAlign val="superscript"/>
        <sz val="10"/>
        <rFont val="Arial"/>
        <family val="2"/>
        <charset val="238"/>
      </rPr>
      <t>b</t>
    </r>
  </si>
  <si>
    <t>nap</t>
  </si>
  <si>
    <t>DA Sonka</t>
  </si>
  <si>
    <t>PR37N01*</t>
  </si>
  <si>
    <t>ES SENSOR</t>
  </si>
  <si>
    <t>NK OCTET</t>
  </si>
  <si>
    <t>ES FLATO</t>
  </si>
  <si>
    <t>SY FLOVITA</t>
  </si>
  <si>
    <t>Standard fajták 
átlaga</t>
  </si>
  <si>
    <t>DKC4626*</t>
  </si>
  <si>
    <t>NK LUCIUS</t>
  </si>
  <si>
    <t>NK KANSAS</t>
  </si>
  <si>
    <t>NK THERMO</t>
  </si>
  <si>
    <t>DKC3511*</t>
  </si>
  <si>
    <t>SY ONDINA</t>
  </si>
  <si>
    <t>NK COBALT</t>
  </si>
  <si>
    <t>ES Fortress</t>
  </si>
  <si>
    <t>-</t>
  </si>
  <si>
    <r>
      <t>SzD</t>
    </r>
    <r>
      <rPr>
        <vertAlign val="subscript"/>
        <sz val="10"/>
        <rFont val="Arial"/>
        <family val="2"/>
        <charset val="238"/>
      </rPr>
      <t>5%</t>
    </r>
  </si>
  <si>
    <r>
      <t>SzD</t>
    </r>
    <r>
      <rPr>
        <vertAlign val="subscript"/>
        <sz val="10"/>
        <rFont val="Arial"/>
        <family val="2"/>
        <charset val="238"/>
      </rPr>
      <t xml:space="preserve">5% </t>
    </r>
    <r>
      <rPr>
        <sz val="10"/>
        <rFont val="Arial"/>
        <charset val="238"/>
      </rPr>
      <t>St.
átlaghoz</t>
    </r>
  </si>
  <si>
    <t>C.V. %</t>
  </si>
  <si>
    <t>Helyek száma</t>
  </si>
  <si>
    <r>
      <t>Max. kül. az 
SzD</t>
    </r>
    <r>
      <rPr>
        <vertAlign val="subscript"/>
        <sz val="10"/>
        <rFont val="Arial"/>
        <family val="2"/>
        <charset val="238"/>
      </rPr>
      <t>5%</t>
    </r>
    <r>
      <rPr>
        <sz val="10"/>
        <rFont val="Arial"/>
        <charset val="238"/>
      </rPr>
      <t>-hoz, %</t>
    </r>
  </si>
  <si>
    <t>* Standard fajták</t>
  </si>
  <si>
    <r>
      <t xml:space="preserve">% </t>
    </r>
    <r>
      <rPr>
        <b/>
        <vertAlign val="superscript"/>
        <sz val="9"/>
        <rFont val="Arial"/>
        <family val="2"/>
        <charset val="238"/>
      </rPr>
      <t xml:space="preserve">a </t>
    </r>
    <r>
      <rPr>
        <sz val="9"/>
        <rFont val="Arial"/>
        <family val="2"/>
        <charset val="238"/>
      </rPr>
      <t>- standardok átlagához viszonyított relatív mennyiség</t>
    </r>
  </si>
  <si>
    <r>
      <t xml:space="preserve">% </t>
    </r>
    <r>
      <rPr>
        <b/>
        <vertAlign val="superscript"/>
        <sz val="9"/>
        <rFont val="Arial"/>
        <family val="2"/>
        <charset val="238"/>
      </rPr>
      <t xml:space="preserve">b </t>
    </r>
    <r>
      <rPr>
        <sz val="9"/>
        <rFont val="Arial"/>
        <family val="2"/>
        <charset val="238"/>
      </rPr>
      <t>- maximumhoz viszonyított relatív mennyiség</t>
    </r>
  </si>
  <si>
    <r>
      <t>elt.</t>
    </r>
    <r>
      <rPr>
        <b/>
        <sz val="9"/>
        <rFont val="Arial"/>
        <family val="2"/>
        <charset val="238"/>
      </rPr>
      <t xml:space="preserve"> </t>
    </r>
    <r>
      <rPr>
        <b/>
        <vertAlign val="superscript"/>
        <sz val="9"/>
        <rFont val="Arial"/>
        <family val="2"/>
        <charset val="238"/>
      </rPr>
      <t xml:space="preserve">a </t>
    </r>
    <r>
      <rPr>
        <sz val="9"/>
        <rFont val="Arial"/>
        <family val="2"/>
        <charset val="238"/>
      </rPr>
      <t>- standardok átlagához viszonyított abszolút eltérés</t>
    </r>
  </si>
  <si>
    <r>
      <t>elt.</t>
    </r>
    <r>
      <rPr>
        <b/>
        <sz val="9"/>
        <rFont val="Arial"/>
        <family val="2"/>
        <charset val="238"/>
      </rPr>
      <t xml:space="preserve"> </t>
    </r>
    <r>
      <rPr>
        <b/>
        <vertAlign val="superscript"/>
        <sz val="9"/>
        <rFont val="Arial"/>
        <family val="2"/>
        <charset val="238"/>
      </rPr>
      <t xml:space="preserve">b </t>
    </r>
    <r>
      <rPr>
        <sz val="9"/>
        <rFont val="Arial"/>
        <family val="2"/>
        <charset val="238"/>
      </rPr>
      <t>- minimumhoz viszonyított abszolút eltérés</t>
    </r>
  </si>
  <si>
    <t>Small plot comparative variety trials 2011</t>
  </si>
  <si>
    <t>DA Scipio</t>
  </si>
  <si>
    <t>ES ZODIAK</t>
  </si>
  <si>
    <t>NK COLUMBIA</t>
  </si>
  <si>
    <t>SY BRILLIO</t>
  </si>
  <si>
    <t>Viszonyítás: standard fajták, csökkenő sorrend / standard variety, descending</t>
  </si>
  <si>
    <t>DKC5143*</t>
  </si>
  <si>
    <t>PR37F73*</t>
  </si>
  <si>
    <t>közép-korai</t>
  </si>
  <si>
    <t>közép</t>
  </si>
  <si>
    <t>kései</t>
  </si>
  <si>
    <t>Bázismag</t>
  </si>
  <si>
    <t>310/kettős h.</t>
  </si>
  <si>
    <t>530/siló</t>
  </si>
  <si>
    <t>610/siló</t>
  </si>
  <si>
    <t>390/kettős h.</t>
  </si>
  <si>
    <t>KARNEVALIS</t>
  </si>
  <si>
    <t>KERBEROS</t>
  </si>
  <si>
    <t>KASSIUS</t>
  </si>
  <si>
    <t>CLEMENSO</t>
  </si>
  <si>
    <t>CANNAVARO</t>
  </si>
  <si>
    <t>KOVADIS</t>
  </si>
  <si>
    <t>ATLETAS</t>
  </si>
  <si>
    <t>290/siló</t>
  </si>
  <si>
    <t>460/kettős h.</t>
  </si>
  <si>
    <t>KORIMBOS</t>
  </si>
  <si>
    <t>590/siló</t>
  </si>
  <si>
    <t>510/siló</t>
  </si>
  <si>
    <t>560/siló</t>
  </si>
  <si>
    <t>Cadixxio</t>
  </si>
  <si>
    <t>Futurixx</t>
  </si>
  <si>
    <t>Texxel</t>
  </si>
  <si>
    <t>Sixxtus</t>
  </si>
  <si>
    <t>Winxx</t>
  </si>
  <si>
    <t>Ferarixx</t>
  </si>
  <si>
    <t>RH11082</t>
  </si>
  <si>
    <t>Electrixx</t>
  </si>
  <si>
    <t>Elixxír</t>
  </si>
  <si>
    <t>Walor</t>
  </si>
  <si>
    <t>450/siló</t>
  </si>
  <si>
    <t>Pioneer</t>
  </si>
  <si>
    <t>ESCORTES</t>
  </si>
  <si>
    <t>DKC4717</t>
  </si>
  <si>
    <t>DKC5222</t>
  </si>
  <si>
    <t>DK315WAXY</t>
  </si>
  <si>
    <t>DKC3411</t>
  </si>
  <si>
    <t>DKC4316</t>
  </si>
  <si>
    <t>DKC5215</t>
  </si>
  <si>
    <t>MVTarján</t>
  </si>
  <si>
    <t>MvMegasil</t>
  </si>
  <si>
    <t>KWS9361</t>
  </si>
  <si>
    <t>AlexxandraDUO</t>
  </si>
  <si>
    <t>RulexxDUO</t>
  </si>
  <si>
    <t>SilexxDUO</t>
  </si>
  <si>
    <t>BergxxonDUO</t>
  </si>
  <si>
    <t>GalexxDUO</t>
  </si>
  <si>
    <t>LuxxusDUO</t>
  </si>
  <si>
    <t>ToxxolDUO</t>
  </si>
  <si>
    <t>DKC4025</t>
  </si>
  <si>
    <t>DKC3623</t>
  </si>
  <si>
    <t>DK5815</t>
  </si>
  <si>
    <t>Kaposvár</t>
  </si>
  <si>
    <t>Mosonmagyaróvár</t>
  </si>
  <si>
    <t>Kétsoprony</t>
  </si>
  <si>
    <t>Pacsa</t>
  </si>
  <si>
    <t>EI3806</t>
  </si>
  <si>
    <t>DS0791C</t>
  </si>
  <si>
    <t>RH11084</t>
  </si>
  <si>
    <t>DASONKA</t>
  </si>
  <si>
    <t>ESANTONETTI</t>
  </si>
  <si>
    <t>Saaten-Union</t>
  </si>
  <si>
    <t>SUMBERTO</t>
  </si>
  <si>
    <t>SUMER</t>
  </si>
  <si>
    <t>SUAREZ</t>
  </si>
  <si>
    <t>SUM0307</t>
  </si>
  <si>
    <t>SURASÚJ!</t>
  </si>
  <si>
    <t>550 siló/biogáz</t>
  </si>
  <si>
    <t>P9175-AQUAmax</t>
  </si>
  <si>
    <t>P0216-AQUAmax</t>
  </si>
  <si>
    <t>P9528</t>
  </si>
  <si>
    <t>P9915</t>
  </si>
  <si>
    <t>P0105</t>
  </si>
  <si>
    <t>PR37M34</t>
  </si>
  <si>
    <t>PR36Y03</t>
  </si>
  <si>
    <t>FLORENCIA</t>
  </si>
  <si>
    <t>PR37M81</t>
  </si>
  <si>
    <t>P0017</t>
  </si>
  <si>
    <t>410/kettős h.</t>
  </si>
  <si>
    <t>PR34Y02</t>
  </si>
  <si>
    <t>CORALBA</t>
  </si>
  <si>
    <t>580/siló</t>
  </si>
  <si>
    <t>P8529</t>
  </si>
  <si>
    <t>P9025</t>
  </si>
  <si>
    <t>STIRA</t>
  </si>
  <si>
    <t>Euralis</t>
  </si>
  <si>
    <t>ESCUBUS</t>
  </si>
  <si>
    <t>ESMOSQUITO</t>
  </si>
  <si>
    <t>ESBLASONDUO</t>
  </si>
  <si>
    <t>ESZODIAC</t>
  </si>
  <si>
    <t>ESSIGMA</t>
  </si>
  <si>
    <t>Limagrain</t>
  </si>
  <si>
    <t>LG30.360(LZM360/91)</t>
  </si>
  <si>
    <t>LG30.491</t>
  </si>
  <si>
    <t>AWAX320(LZM360/94)</t>
  </si>
  <si>
    <t>320/WAXY</t>
  </si>
  <si>
    <t>LG30.325</t>
  </si>
  <si>
    <t>LG30.361(LZM360/92)</t>
  </si>
  <si>
    <t>LG30.440(LZM461/02)</t>
  </si>
  <si>
    <t>LG30.430(LZM461/05)</t>
  </si>
  <si>
    <t>LG30.310</t>
  </si>
  <si>
    <t>LG33.50</t>
  </si>
  <si>
    <t>LG33.95</t>
  </si>
  <si>
    <t>LG34.75</t>
  </si>
  <si>
    <t>LG35.35</t>
  </si>
  <si>
    <t>LG33.30</t>
  </si>
  <si>
    <t>LG34.90</t>
  </si>
  <si>
    <t>480/siló</t>
  </si>
  <si>
    <t>SHANNON</t>
  </si>
  <si>
    <t>520/siló</t>
  </si>
  <si>
    <t>JANETT</t>
  </si>
  <si>
    <t>570/siló</t>
  </si>
  <si>
    <t>LG22.44</t>
  </si>
  <si>
    <t>LG23.06</t>
  </si>
  <si>
    <t>ACARRO</t>
  </si>
  <si>
    <t>440/siló</t>
  </si>
  <si>
    <t>ACIENDA</t>
  </si>
  <si>
    <t>LG35.62</t>
  </si>
  <si>
    <t>METALANA</t>
  </si>
  <si>
    <t>DOW Agrosciences</t>
  </si>
  <si>
    <t>270/kettős h.</t>
  </si>
  <si>
    <t>CASTELLI</t>
  </si>
  <si>
    <t>CRAZIWAX</t>
  </si>
  <si>
    <t>JOILET</t>
  </si>
  <si>
    <t>510/kettős h.</t>
  </si>
  <si>
    <t>TROIZI</t>
  </si>
  <si>
    <t>SELTI</t>
  </si>
  <si>
    <t>550/siló</t>
  </si>
  <si>
    <t>460/siló*</t>
  </si>
  <si>
    <t>500/siló*</t>
  </si>
  <si>
    <t>Caussade</t>
  </si>
  <si>
    <t>50*</t>
  </si>
  <si>
    <t>DS0336C</t>
  </si>
  <si>
    <t>DS0336C/Cruiser</t>
  </si>
  <si>
    <t>DASONKA/Cruiser</t>
  </si>
  <si>
    <t>DS0610C</t>
  </si>
  <si>
    <t>DS0747D</t>
  </si>
  <si>
    <t>MT261</t>
  </si>
  <si>
    <t>MT261/Cruiser</t>
  </si>
  <si>
    <t>MTNELE</t>
  </si>
  <si>
    <t>DASCIPIO</t>
  </si>
  <si>
    <t>MTMATADO</t>
  </si>
  <si>
    <t>MTMILO</t>
  </si>
  <si>
    <t>LOUBAZICS</t>
  </si>
  <si>
    <t>ODALICS</t>
  </si>
  <si>
    <t>ASTERIDUO</t>
  </si>
  <si>
    <t>REALLICS</t>
  </si>
  <si>
    <t>MAGGICS</t>
  </si>
  <si>
    <t>HERKULICS</t>
  </si>
  <si>
    <t>SIEDDIDUO</t>
  </si>
  <si>
    <t>LABELICS</t>
  </si>
  <si>
    <t>GASTICS</t>
  </si>
  <si>
    <t>VENICICS</t>
  </si>
  <si>
    <t>ISBERICS</t>
  </si>
  <si>
    <t>JOKARICS</t>
  </si>
  <si>
    <t>GERZICS</t>
  </si>
  <si>
    <t>MUZICS</t>
  </si>
  <si>
    <t>PARDICS</t>
  </si>
  <si>
    <t>TWEEDICS</t>
  </si>
  <si>
    <t>CLARITICS</t>
  </si>
  <si>
    <t>GRATIFICS</t>
  </si>
  <si>
    <t>DUOCS460*</t>
  </si>
  <si>
    <t>DUOCS605*</t>
  </si>
  <si>
    <t>*(Axxys)</t>
  </si>
  <si>
    <t>*(Exxclam)</t>
  </si>
  <si>
    <t>DKC4717*</t>
  </si>
  <si>
    <t>DKC4964*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</si>
</sst>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F_t_-;\-* #,##0\ _F_t_-;_-* &quot;-&quot;\ _F_t_-;_-@_-"/>
    <numFmt numFmtId="164" formatCode="0_ ;[Red]\-0\ "/>
    <numFmt numFmtId="165" formatCode="0.0"/>
    <numFmt numFmtId="166" formatCode="yyyy\.mm\.dd/"/>
    <numFmt numFmtId="167" formatCode="\(#\)"/>
  </numFmts>
  <fonts count="35" x14ac:knownFonts="1">
    <font>
      <sz val="10"/>
      <name val="Arial"/>
      <charset val="238"/>
    </font>
    <font>
      <sz val="10"/>
      <name val="Arial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4"/>
      <color indexed="19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Continuous" vertical="center"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10" fillId="0" borderId="0" xfId="0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Protection="1"/>
    <xf numFmtId="0" fontId="0" fillId="0" borderId="0" xfId="0" applyAlignment="1">
      <alignment horizontal="centerContinuous"/>
    </xf>
    <xf numFmtId="0" fontId="11" fillId="0" borderId="1" xfId="0" applyFont="1" applyBorder="1"/>
    <xf numFmtId="0" fontId="11" fillId="0" borderId="1" xfId="0" applyFont="1" applyBorder="1" applyAlignment="1">
      <alignment horizontal="centerContinuous" vertical="center" wrapText="1"/>
    </xf>
    <xf numFmtId="9" fontId="11" fillId="0" borderId="1" xfId="0" applyNumberFormat="1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0" xfId="0" applyFont="1"/>
    <xf numFmtId="164" fontId="11" fillId="0" borderId="0" xfId="0" applyNumberFormat="1" applyFont="1"/>
    <xf numFmtId="0" fontId="3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2" xfId="0" applyFill="1" applyBorder="1" applyAlignment="1">
      <alignment horizontal="centerContinuous" vertical="center" wrapText="1"/>
    </xf>
    <xf numFmtId="1" fontId="0" fillId="0" borderId="0" xfId="0" applyNumberFormat="1"/>
    <xf numFmtId="0" fontId="0" fillId="0" borderId="0" xfId="0" applyFill="1" applyBorder="1" applyAlignment="1">
      <alignment horizontal="centerContinuous" vertical="center" wrapText="1"/>
    </xf>
    <xf numFmtId="1" fontId="15" fillId="0" borderId="0" xfId="0" applyNumberFormat="1" applyFont="1"/>
    <xf numFmtId="1" fontId="14" fillId="0" borderId="0" xfId="0" applyNumberFormat="1" applyFont="1"/>
    <xf numFmtId="0" fontId="10" fillId="2" borderId="0" xfId="0" applyFont="1" applyFill="1"/>
    <xf numFmtId="0" fontId="0" fillId="2" borderId="0" xfId="0" applyFill="1"/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1" fontId="14" fillId="2" borderId="0" xfId="0" applyNumberFormat="1" applyFont="1" applyFill="1"/>
    <xf numFmtId="0" fontId="4" fillId="2" borderId="0" xfId="0" applyFont="1" applyFill="1" applyAlignment="1">
      <alignment vertical="center" wrapText="1"/>
    </xf>
    <xf numFmtId="0" fontId="11" fillId="0" borderId="0" xfId="0" applyFont="1" applyAlignment="1">
      <alignment horizontal="centerContinuous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/>
    <xf numFmtId="166" fontId="0" fillId="0" borderId="0" xfId="0" applyNumberFormat="1"/>
    <xf numFmtId="49" fontId="0" fillId="0" borderId="0" xfId="0" applyNumberFormat="1"/>
    <xf numFmtId="167" fontId="0" fillId="0" borderId="0" xfId="0" applyNumberFormat="1"/>
    <xf numFmtId="0" fontId="16" fillId="0" borderId="0" xfId="0" applyFont="1" applyAlignment="1">
      <alignment horizontal="centerContinuous" vertical="center" wrapText="1"/>
    </xf>
    <xf numFmtId="41" fontId="16" fillId="0" borderId="0" xfId="0" applyNumberFormat="1" applyFont="1" applyAlignment="1">
      <alignment horizontal="centerContinuous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/>
    <xf numFmtId="1" fontId="0" fillId="3" borderId="0" xfId="0" applyNumberForma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" fillId="0" borderId="0" xfId="0" applyFont="1" applyBorder="1"/>
    <xf numFmtId="0" fontId="21" fillId="0" borderId="0" xfId="0" applyFont="1"/>
    <xf numFmtId="3" fontId="22" fillId="4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" fontId="21" fillId="3" borderId="0" xfId="0" applyNumberFormat="1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Border="1"/>
    <xf numFmtId="0" fontId="6" fillId="0" borderId="3" xfId="0" applyFont="1" applyBorder="1"/>
    <xf numFmtId="0" fontId="6" fillId="0" borderId="0" xfId="0" applyFont="1"/>
    <xf numFmtId="0" fontId="21" fillId="2" borderId="0" xfId="0" applyFont="1" applyFill="1"/>
    <xf numFmtId="0" fontId="21" fillId="5" borderId="0" xfId="0" applyFont="1" applyFill="1"/>
    <xf numFmtId="0" fontId="21" fillId="6" borderId="0" xfId="0" applyFont="1" applyFill="1"/>
    <xf numFmtId="0" fontId="21" fillId="7" borderId="0" xfId="0" applyFont="1" applyFill="1"/>
    <xf numFmtId="0" fontId="21" fillId="0" borderId="0" xfId="0" applyFont="1" applyFill="1"/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textRotation="90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21" fillId="0" borderId="3" xfId="0" applyFont="1" applyBorder="1"/>
    <xf numFmtId="0" fontId="6" fillId="0" borderId="4" xfId="0" applyFont="1" applyFill="1" applyBorder="1"/>
    <xf numFmtId="0" fontId="32" fillId="0" borderId="0" xfId="0" applyFont="1"/>
    <xf numFmtId="0" fontId="32" fillId="0" borderId="3" xfId="0" applyFont="1" applyBorder="1"/>
    <xf numFmtId="0" fontId="32" fillId="0" borderId="0" xfId="0" applyFont="1" applyFill="1" applyBorder="1"/>
    <xf numFmtId="3" fontId="32" fillId="0" borderId="0" xfId="0" applyNumberFormat="1" applyFont="1"/>
    <xf numFmtId="0" fontId="32" fillId="0" borderId="0" xfId="0" applyFont="1" applyAlignment="1">
      <alignment horizontal="center"/>
    </xf>
    <xf numFmtId="1" fontId="32" fillId="0" borderId="0" xfId="0" applyNumberFormat="1" applyFont="1" applyAlignment="1">
      <alignment horizontal="center"/>
    </xf>
    <xf numFmtId="0" fontId="24" fillId="0" borderId="0" xfId="0" applyFont="1"/>
    <xf numFmtId="0" fontId="8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5" fillId="8" borderId="5" xfId="0" applyFont="1" applyFill="1" applyBorder="1" applyAlignment="1">
      <alignment vertical="center"/>
    </xf>
    <xf numFmtId="0" fontId="25" fillId="8" borderId="0" xfId="0" applyFont="1" applyFill="1" applyAlignment="1">
      <alignment vertical="center"/>
    </xf>
    <xf numFmtId="0" fontId="25" fillId="6" borderId="0" xfId="0" applyFont="1" applyFill="1" applyAlignment="1">
      <alignment vertical="center"/>
    </xf>
    <xf numFmtId="0" fontId="25" fillId="8" borderId="6" xfId="0" applyFont="1" applyFill="1" applyBorder="1" applyAlignment="1">
      <alignment vertical="center"/>
    </xf>
    <xf numFmtId="0" fontId="25" fillId="8" borderId="7" xfId="0" applyFont="1" applyFill="1" applyBorder="1" applyAlignment="1">
      <alignment vertical="center"/>
    </xf>
    <xf numFmtId="0" fontId="25" fillId="6" borderId="7" xfId="0" applyFont="1" applyFill="1" applyBorder="1" applyAlignment="1">
      <alignment vertical="center"/>
    </xf>
    <xf numFmtId="0" fontId="26" fillId="4" borderId="0" xfId="0" applyFont="1" applyFill="1" applyAlignment="1">
      <alignment vertical="center"/>
    </xf>
    <xf numFmtId="0" fontId="25" fillId="8" borderId="0" xfId="0" applyFont="1" applyFill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vertical="center" wrapText="1"/>
    </xf>
    <xf numFmtId="2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5" fontId="6" fillId="0" borderId="3" xfId="0" quotePrefix="1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9" fontId="23" fillId="0" borderId="0" xfId="0" applyNumberFormat="1" applyFont="1" applyBorder="1" applyAlignment="1">
      <alignment horizontal="left"/>
    </xf>
    <xf numFmtId="9" fontId="29" fillId="0" borderId="0" xfId="0" applyNumberFormat="1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2" fontId="6" fillId="0" borderId="3" xfId="0" quotePrefix="1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Continuous" vertical="center" wrapText="1"/>
    </xf>
    <xf numFmtId="0" fontId="23" fillId="0" borderId="3" xfId="0" applyFont="1" applyFill="1" applyBorder="1" applyAlignment="1">
      <alignment horizontal="center" vertical="center" textRotation="90"/>
    </xf>
    <xf numFmtId="0" fontId="23" fillId="0" borderId="3" xfId="0" applyFont="1" applyBorder="1" applyAlignment="1" applyProtection="1">
      <alignment horizontal="center" vertical="center" textRotation="90"/>
      <protection hidden="1"/>
    </xf>
    <xf numFmtId="0" fontId="23" fillId="0" borderId="3" xfId="0" applyFont="1" applyFill="1" applyBorder="1" applyAlignment="1" applyProtection="1">
      <alignment horizontal="center" vertical="center" textRotation="90"/>
      <protection hidden="1"/>
    </xf>
    <xf numFmtId="0" fontId="21" fillId="0" borderId="4" xfId="0" applyFont="1" applyFill="1" applyBorder="1" applyAlignment="1" applyProtection="1">
      <alignment horizontal="centerContinuous" vertical="center" wrapText="1"/>
      <protection hidden="1"/>
    </xf>
    <xf numFmtId="0" fontId="21" fillId="0" borderId="0" xfId="0" applyFont="1" applyProtection="1">
      <protection hidden="1"/>
    </xf>
    <xf numFmtId="0" fontId="21" fillId="6" borderId="8" xfId="0" applyFont="1" applyFill="1" applyBorder="1" applyAlignment="1" applyProtection="1">
      <alignment horizontal="centerContinuous" vertical="center" wrapText="1"/>
      <protection hidden="1"/>
    </xf>
    <xf numFmtId="0" fontId="21" fillId="2" borderId="4" xfId="0" applyFont="1" applyFill="1" applyBorder="1" applyAlignment="1" applyProtection="1">
      <alignment horizontal="centerContinuous" vertical="center" wrapText="1"/>
      <protection hidden="1"/>
    </xf>
    <xf numFmtId="0" fontId="21" fillId="5" borderId="4" xfId="0" applyFont="1" applyFill="1" applyBorder="1" applyAlignment="1" applyProtection="1">
      <alignment horizontal="centerContinuous" vertical="center" wrapText="1"/>
      <protection hidden="1"/>
    </xf>
    <xf numFmtId="0" fontId="21" fillId="6" borderId="4" xfId="0" applyFont="1" applyFill="1" applyBorder="1" applyAlignment="1" applyProtection="1">
      <alignment horizontal="centerContinuous" vertical="center" wrapText="1"/>
      <protection hidden="1"/>
    </xf>
    <xf numFmtId="0" fontId="21" fillId="7" borderId="4" xfId="0" applyFont="1" applyFill="1" applyBorder="1" applyAlignment="1" applyProtection="1">
      <alignment horizontal="centerContinuous" vertical="center" wrapText="1"/>
      <protection hidden="1"/>
    </xf>
    <xf numFmtId="165" fontId="21" fillId="0" borderId="3" xfId="0" applyNumberFormat="1" applyFont="1" applyBorder="1" applyAlignment="1" applyProtection="1">
      <alignment horizontal="center"/>
      <protection hidden="1"/>
    </xf>
    <xf numFmtId="2" fontId="21" fillId="0" borderId="3" xfId="0" applyNumberFormat="1" applyFont="1" applyBorder="1" applyAlignment="1" applyProtection="1">
      <alignment horizontal="center"/>
      <protection hidden="1"/>
    </xf>
    <xf numFmtId="2" fontId="21" fillId="0" borderId="0" xfId="0" applyNumberFormat="1" applyFont="1" applyProtection="1">
      <protection hidden="1"/>
    </xf>
    <xf numFmtId="2" fontId="21" fillId="6" borderId="0" xfId="0" applyNumberFormat="1" applyFont="1" applyFill="1" applyProtection="1">
      <protection hidden="1"/>
    </xf>
    <xf numFmtId="165" fontId="21" fillId="2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65" fontId="21" fillId="6" borderId="0" xfId="0" applyNumberFormat="1" applyFont="1" applyFill="1" applyProtection="1">
      <protection hidden="1"/>
    </xf>
    <xf numFmtId="3" fontId="21" fillId="0" borderId="0" xfId="0" applyNumberFormat="1" applyFont="1" applyFill="1" applyBorder="1" applyAlignment="1" applyProtection="1">
      <alignment horizontal="center" vertical="center"/>
      <protection hidden="1"/>
    </xf>
    <xf numFmtId="1" fontId="21" fillId="0" borderId="0" xfId="0" applyNumberFormat="1" applyFont="1" applyFill="1" applyBorder="1" applyProtection="1">
      <protection hidden="1"/>
    </xf>
    <xf numFmtId="1" fontId="21" fillId="6" borderId="0" xfId="0" applyNumberFormat="1" applyFont="1" applyFill="1" applyProtection="1">
      <protection hidden="1"/>
    </xf>
    <xf numFmtId="1" fontId="21" fillId="0" borderId="0" xfId="0" applyNumberFormat="1" applyFont="1" applyProtection="1">
      <protection hidden="1"/>
    </xf>
    <xf numFmtId="165" fontId="21" fillId="7" borderId="0" xfId="0" applyNumberFormat="1" applyFont="1" applyFill="1" applyProtection="1">
      <protection hidden="1"/>
    </xf>
    <xf numFmtId="2" fontId="21" fillId="0" borderId="0" xfId="0" applyNumberFormat="1" applyFont="1" applyFill="1" applyProtection="1">
      <protection hidden="1"/>
    </xf>
    <xf numFmtId="165" fontId="21" fillId="0" borderId="0" xfId="0" applyNumberFormat="1" applyFont="1" applyProtection="1">
      <protection hidden="1"/>
    </xf>
    <xf numFmtId="0" fontId="19" fillId="0" borderId="3" xfId="0" applyFont="1" applyBorder="1" applyProtection="1"/>
    <xf numFmtId="2" fontId="6" fillId="0" borderId="3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Protection="1">
      <protection hidden="1"/>
    </xf>
    <xf numFmtId="165" fontId="6" fillId="5" borderId="0" xfId="0" applyNumberFormat="1" applyFont="1" applyFill="1" applyProtection="1">
      <protection hidden="1"/>
    </xf>
    <xf numFmtId="1" fontId="6" fillId="0" borderId="0" xfId="0" applyNumberFormat="1" applyFont="1" applyProtection="1">
      <protection hidden="1"/>
    </xf>
    <xf numFmtId="165" fontId="6" fillId="0" borderId="0" xfId="0" applyNumberFormat="1" applyFont="1" applyProtection="1">
      <protection hidden="1"/>
    </xf>
    <xf numFmtId="165" fontId="21" fillId="0" borderId="0" xfId="0" applyNumberFormat="1" applyFont="1"/>
    <xf numFmtId="2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Protection="1">
      <protection hidden="1"/>
    </xf>
    <xf numFmtId="2" fontId="21" fillId="0" borderId="3" xfId="0" applyNumberFormat="1" applyFont="1" applyFill="1" applyBorder="1" applyAlignment="1" applyProtection="1">
      <alignment horizontal="center"/>
      <protection hidden="1"/>
    </xf>
    <xf numFmtId="0" fontId="21" fillId="9" borderId="0" xfId="0" applyFont="1" applyFill="1"/>
    <xf numFmtId="0" fontId="21" fillId="9" borderId="0" xfId="0" applyFont="1" applyFill="1" applyProtection="1">
      <protection hidden="1"/>
    </xf>
    <xf numFmtId="2" fontId="21" fillId="9" borderId="3" xfId="0" applyNumberFormat="1" applyFont="1" applyFill="1" applyBorder="1" applyAlignment="1" applyProtection="1">
      <alignment horizontal="center"/>
      <protection hidden="1"/>
    </xf>
    <xf numFmtId="1" fontId="21" fillId="9" borderId="0" xfId="0" applyNumberFormat="1" applyFont="1" applyFill="1" applyProtection="1">
      <protection hidden="1"/>
    </xf>
    <xf numFmtId="165" fontId="21" fillId="9" borderId="0" xfId="0" applyNumberFormat="1" applyFont="1" applyFill="1" applyProtection="1">
      <protection hidden="1"/>
    </xf>
    <xf numFmtId="165" fontId="21" fillId="9" borderId="0" xfId="0" applyNumberFormat="1" applyFont="1" applyFill="1"/>
    <xf numFmtId="2" fontId="21" fillId="9" borderId="0" xfId="0" applyNumberFormat="1" applyFont="1" applyFill="1"/>
    <xf numFmtId="1" fontId="21" fillId="9" borderId="0" xfId="0" applyNumberFormat="1" applyFont="1" applyFill="1"/>
    <xf numFmtId="2" fontId="6" fillId="0" borderId="0" xfId="0" applyNumberFormat="1" applyFont="1"/>
    <xf numFmtId="1" fontId="6" fillId="6" borderId="0" xfId="0" applyNumberFormat="1" applyFont="1" applyFill="1"/>
    <xf numFmtId="2" fontId="6" fillId="6" borderId="0" xfId="0" applyNumberFormat="1" applyFont="1" applyFill="1"/>
    <xf numFmtId="0" fontId="6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/>
    </xf>
    <xf numFmtId="0" fontId="33" fillId="0" borderId="0" xfId="0" applyFont="1" applyFill="1" applyBorder="1"/>
    <xf numFmtId="0" fontId="31" fillId="0" borderId="3" xfId="0" applyFont="1" applyFill="1" applyBorder="1"/>
    <xf numFmtId="2" fontId="0" fillId="0" borderId="3" xfId="0" applyNumberFormat="1" applyBorder="1" applyAlignment="1">
      <alignment horizontal="right"/>
    </xf>
    <xf numFmtId="1" fontId="21" fillId="0" borderId="0" xfId="0" applyNumberFormat="1" applyFont="1" applyFill="1" applyBorder="1" applyAlignment="1">
      <alignment horizontal="right" vertical="center"/>
    </xf>
    <xf numFmtId="1" fontId="20" fillId="4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/>
    </xf>
    <xf numFmtId="0" fontId="21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1.xml"/><Relationship Id="rId15" Type="http://schemas.openxmlformats.org/officeDocument/2006/relationships/theme" Target="theme/theme1.xml"/><Relationship Id="rId10" Type="http://schemas.openxmlformats.org/officeDocument/2006/relationships/worksheet" Target="worksheets/sheet6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10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7"/>
      <c:hPercent val="100"/>
      <c:rotY val="54"/>
      <c:depthPercent val="100"/>
      <c:rAngAx val="0"/>
      <c:perspective val="30"/>
    </c:view3D>
    <c:floor>
      <c:thickness val="0"/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1706308169596704E-2"/>
          <c:y val="0.1"/>
          <c:w val="0.71871768355739429"/>
          <c:h val="0.75762711864406829"/>
        </c:manualLayout>
      </c:layout>
      <c:surface3DChart>
        <c:wireframe val="0"/>
        <c:ser>
          <c:idx val="0"/>
          <c:order val="0"/>
          <c:tx>
            <c:strRef>
              <c:f>Eredménytábla!$B$7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Eredménytábla!$E$3:$I$3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Eredménytábla!$E$7:$I$7</c:f>
              <c:numCache>
                <c:formatCode>0_ ;[Red]\-0\ </c:formatCode>
                <c:ptCount val="5"/>
                <c:pt idx="0">
                  <c:v>195432</c:v>
                </c:pt>
                <c:pt idx="1">
                  <c:v>182048.28</c:v>
                </c:pt>
                <c:pt idx="2">
                  <c:v>172731</c:v>
                </c:pt>
                <c:pt idx="3">
                  <c:v>163097.88</c:v>
                </c:pt>
                <c:pt idx="4">
                  <c:v>148056</c:v>
                </c:pt>
              </c:numCache>
            </c:numRef>
          </c:val>
        </c:ser>
        <c:ser>
          <c:idx val="1"/>
          <c:order val="1"/>
          <c:tx>
            <c:strRef>
              <c:f>Eredménytábla!$B$8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Eredménytábla!$E$3:$I$3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Eredménytábla!$E$8:$I$8</c:f>
              <c:numCache>
                <c:formatCode>0_ ;[Red]\-0\ </c:formatCode>
                <c:ptCount val="5"/>
                <c:pt idx="0">
                  <c:v>250885.5</c:v>
                </c:pt>
                <c:pt idx="1">
                  <c:v>235271.16</c:v>
                </c:pt>
                <c:pt idx="2">
                  <c:v>224401</c:v>
                </c:pt>
                <c:pt idx="3">
                  <c:v>213162.36</c:v>
                </c:pt>
                <c:pt idx="4">
                  <c:v>195613.5</c:v>
                </c:pt>
              </c:numCache>
            </c:numRef>
          </c:val>
        </c:ser>
        <c:ser>
          <c:idx val="2"/>
          <c:order val="2"/>
          <c:tx>
            <c:strRef>
              <c:f>Eredménytábla!$B$9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Eredménytábla!$E$3:$I$3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Eredménytábla!$E$9:$I$9</c:f>
              <c:numCache>
                <c:formatCode>0_ ;[Red]\-0\ </c:formatCode>
                <c:ptCount val="5"/>
                <c:pt idx="0">
                  <c:v>306339</c:v>
                </c:pt>
                <c:pt idx="1">
                  <c:v>288494.03999999998</c:v>
                </c:pt>
                <c:pt idx="2">
                  <c:v>276071</c:v>
                </c:pt>
                <c:pt idx="3">
                  <c:v>263226.83999999997</c:v>
                </c:pt>
                <c:pt idx="4">
                  <c:v>243171</c:v>
                </c:pt>
              </c:numCache>
            </c:numRef>
          </c:val>
        </c:ser>
        <c:ser>
          <c:idx val="3"/>
          <c:order val="3"/>
          <c:tx>
            <c:strRef>
              <c:f>Eredménytábla!$B$10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Eredménytábla!$E$3:$I$3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Eredménytábla!$E$10:$I$10</c:f>
              <c:numCache>
                <c:formatCode>0_ ;[Red]\-0\ </c:formatCode>
                <c:ptCount val="5"/>
                <c:pt idx="0">
                  <c:v>361792.5</c:v>
                </c:pt>
                <c:pt idx="1">
                  <c:v>341716.92</c:v>
                </c:pt>
                <c:pt idx="2">
                  <c:v>327741</c:v>
                </c:pt>
                <c:pt idx="3">
                  <c:v>313291.32</c:v>
                </c:pt>
                <c:pt idx="4">
                  <c:v>290728.5</c:v>
                </c:pt>
              </c:numCache>
            </c:numRef>
          </c:val>
        </c:ser>
        <c:ser>
          <c:idx val="4"/>
          <c:order val="4"/>
          <c:tx>
            <c:strRef>
              <c:f>Eredménytábla!$B$11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Eredménytábla!$E$3:$I$3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Eredménytábla!$E$11:$I$11</c:f>
              <c:numCache>
                <c:formatCode>0_ ;[Red]\-0\ </c:formatCode>
                <c:ptCount val="5"/>
                <c:pt idx="0">
                  <c:v>417246</c:v>
                </c:pt>
                <c:pt idx="1">
                  <c:v>394939.8</c:v>
                </c:pt>
                <c:pt idx="2">
                  <c:v>379411</c:v>
                </c:pt>
                <c:pt idx="3">
                  <c:v>363355.8</c:v>
                </c:pt>
                <c:pt idx="4">
                  <c:v>338286</c:v>
                </c:pt>
              </c:numCache>
            </c:numRef>
          </c:val>
        </c:ser>
        <c:ser>
          <c:idx val="5"/>
          <c:order val="5"/>
          <c:tx>
            <c:strRef>
              <c:f>Eredménytábla!$B$12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Eredménytábla!$E$3:$I$3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Eredménytábla!$E$12:$I$12</c:f>
              <c:numCache>
                <c:formatCode>0_ ;[Red]\-0\ </c:formatCode>
                <c:ptCount val="5"/>
                <c:pt idx="0">
                  <c:v>528153</c:v>
                </c:pt>
                <c:pt idx="1">
                  <c:v>501385.56</c:v>
                </c:pt>
                <c:pt idx="2">
                  <c:v>482751</c:v>
                </c:pt>
                <c:pt idx="3">
                  <c:v>463484.76</c:v>
                </c:pt>
                <c:pt idx="4">
                  <c:v>433401</c:v>
                </c:pt>
              </c:numCache>
            </c:numRef>
          </c:val>
        </c:ser>
        <c:ser>
          <c:idx val="6"/>
          <c:order val="6"/>
          <c:tx>
            <c:strRef>
              <c:f>Eredménytábla!$B$13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Eredménytábla!$E$3:$I$3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Eredménytábla!$E$13:$I$13</c:f>
              <c:numCache>
                <c:formatCode>0_ ;[Red]\-0\ </c:formatCode>
                <c:ptCount val="5"/>
                <c:pt idx="0">
                  <c:v>583606.5</c:v>
                </c:pt>
                <c:pt idx="1">
                  <c:v>554608.43999999994</c:v>
                </c:pt>
                <c:pt idx="2">
                  <c:v>534421</c:v>
                </c:pt>
                <c:pt idx="3">
                  <c:v>513549.24</c:v>
                </c:pt>
                <c:pt idx="4">
                  <c:v>480958.5</c:v>
                </c:pt>
              </c:numCache>
            </c:numRef>
          </c:val>
        </c:ser>
        <c:ser>
          <c:idx val="7"/>
          <c:order val="7"/>
          <c:tx>
            <c:strRef>
              <c:f>Eredménytábla!$B$14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Eredménytábla!$E$3:$I$3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Eredménytábla!$E$14:$I$14</c:f>
              <c:numCache>
                <c:formatCode>0_ ;[Red]\-0\ </c:formatCode>
                <c:ptCount val="5"/>
                <c:pt idx="0">
                  <c:v>583606.5</c:v>
                </c:pt>
                <c:pt idx="1">
                  <c:v>554608.43999999994</c:v>
                </c:pt>
                <c:pt idx="2">
                  <c:v>534421</c:v>
                </c:pt>
                <c:pt idx="3">
                  <c:v>513549.24</c:v>
                </c:pt>
                <c:pt idx="4">
                  <c:v>480958.5</c:v>
                </c:pt>
              </c:numCache>
            </c:numRef>
          </c:val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79484928"/>
        <c:axId val="62628992"/>
        <c:axId val="87553920"/>
      </c:surface3DChart>
      <c:catAx>
        <c:axId val="7948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vízelvonás %</a:t>
                </a:r>
              </a:p>
            </c:rich>
          </c:tx>
          <c:layout>
            <c:manualLayout>
              <c:xMode val="edge"/>
              <c:yMode val="edge"/>
              <c:x val="0.14581174241186656"/>
              <c:y val="0.78135590194082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6262899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262899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jövedelem, Ft/ha</a:t>
                </a:r>
              </a:p>
            </c:rich>
          </c:tx>
          <c:layout>
            <c:manualLayout>
              <c:xMode val="edge"/>
              <c:yMode val="edge"/>
              <c:x val="0.69596693566831114"/>
              <c:y val="0.35423732747692255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79484928"/>
        <c:crosses val="max"/>
        <c:crossBetween val="between"/>
        <c:majorUnit val="10000"/>
        <c:minorUnit val="2000"/>
      </c:valAx>
      <c:serAx>
        <c:axId val="8755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termés, t/ha</a:t>
                </a:r>
              </a:p>
            </c:rich>
          </c:tx>
          <c:layout>
            <c:manualLayout>
              <c:xMode val="edge"/>
              <c:yMode val="edge"/>
              <c:x val="0.52533603424053321"/>
              <c:y val="0.857627082328994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62628992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8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</c:legendEntry>
      <c:legendEntry>
        <c:idx val="1"/>
        <c:txPr>
          <a:bodyPr/>
          <a:lstStyle/>
          <a:p>
            <a:pPr rtl="0">
              <a:defRPr sz="8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</c:legendEntry>
      <c:layout>
        <c:manualLayout>
          <c:xMode val="edge"/>
          <c:yMode val="edge"/>
          <c:wMode val="edge"/>
          <c:hMode val="edge"/>
          <c:x val="0.87489637446771429"/>
          <c:y val="5.842394700662417E-2"/>
          <c:w val="0.99254342688491737"/>
          <c:h val="0.93614137518524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34E-2"/>
          <c:y val="4.0677966101694885E-2"/>
          <c:w val="0.9400206825232682"/>
          <c:h val="0.8677966101694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Hibridválasztó!$AN$1</c:f>
              <c:strCache>
                <c:ptCount val="1"/>
                <c:pt idx="0">
                  <c:v>T.rel%_Dt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u-H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solidFill>
                <a:srgbClr val="FFCC9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Hibridválasztó!$AN$2:$AN$52</c:f>
              <c:numCache>
                <c:formatCode>0.0</c:formatCode>
                <c:ptCount val="1"/>
                <c:pt idx="0">
                  <c:v>96.621339234606111</c:v>
                </c:pt>
              </c:numCache>
            </c:numRef>
          </c:val>
        </c:ser>
        <c:ser>
          <c:idx val="1"/>
          <c:order val="1"/>
          <c:tx>
            <c:strRef>
              <c:f>Hibridválasztó!$AT$1</c:f>
              <c:strCache>
                <c:ptCount val="1"/>
                <c:pt idx="0">
                  <c:v>Tvir%_Dt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Hibridválasztó!$AT$2:$AT$52</c:f>
              <c:numCache>
                <c:formatCode>0.0</c:formatCode>
                <c:ptCount val="1"/>
                <c:pt idx="0">
                  <c:v>93.988843591648447</c:v>
                </c:pt>
              </c:numCache>
            </c:numRef>
          </c:val>
        </c:ser>
        <c:ser>
          <c:idx val="2"/>
          <c:order val="2"/>
          <c:tx>
            <c:strRef>
              <c:f>Hibridválasztó!$AW$1</c:f>
              <c:strCache>
                <c:ptCount val="1"/>
                <c:pt idx="0">
                  <c:v>VMÁ%z3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Hibridválasztó!$AW$2:$AW$52</c:f>
              <c:numCache>
                <c:formatCode>0</c:formatCode>
                <c:ptCount val="1"/>
                <c:pt idx="0">
                  <c:v>87.837837837837839</c:v>
                </c:pt>
              </c:numCache>
            </c:numRef>
          </c:val>
        </c:ser>
        <c:ser>
          <c:idx val="3"/>
          <c:order val="3"/>
          <c:tx>
            <c:strRef>
              <c:f>Hibridválasztó!$BB$1</c:f>
              <c:strCache>
                <c:ptCount val="1"/>
                <c:pt idx="0">
                  <c:v>Fedezeti Összeg, Dt, rel%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Hibridválasztó!$BB$2:$BB$52</c:f>
              <c:numCache>
                <c:formatCode>0.0</c:formatCode>
                <c:ptCount val="1"/>
                <c:pt idx="0">
                  <c:v>95.580795801760743</c:v>
                </c:pt>
              </c:numCache>
            </c:numRef>
          </c:val>
        </c:ser>
        <c:ser>
          <c:idx val="4"/>
          <c:order val="4"/>
          <c:tx>
            <c:strRef>
              <c:f>Hibridválasztó!$BH$1</c:f>
              <c:strCache>
                <c:ptCount val="1"/>
                <c:pt idx="0">
                  <c:v>VM/(Fedö-VM)*100, Dt rel%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Hibridválasztó!$BH$2:$BH$52</c:f>
              <c:numCache>
                <c:formatCode>0.0</c:formatCode>
                <c:ptCount val="1"/>
                <c:pt idx="0">
                  <c:v>100.92946728111222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84160"/>
        <c:axId val="62630720"/>
      </c:barChart>
      <c:catAx>
        <c:axId val="1010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6263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630720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01084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34E-2"/>
          <c:y val="4.0677966101694885E-2"/>
          <c:w val="0.9400206825232682"/>
          <c:h val="0.86779661016949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Hibridválasztó!$AO$1</c:f>
              <c:strCache>
                <c:ptCount val="1"/>
                <c:pt idx="0">
                  <c:v>T.rel%_A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Hibridválasztó!$AO$2:$AO$52</c:f>
              <c:numCache>
                <c:formatCode>0.0</c:formatCode>
                <c:ptCount val="1"/>
                <c:pt idx="0">
                  <c:v>98.75272116174159</c:v>
                </c:pt>
              </c:numCache>
            </c:numRef>
          </c:val>
        </c:ser>
        <c:ser>
          <c:idx val="1"/>
          <c:order val="1"/>
          <c:tx>
            <c:strRef>
              <c:f>Hibridválasztó!$AU$1</c:f>
              <c:strCache>
                <c:ptCount val="1"/>
                <c:pt idx="0">
                  <c:v>Tvir%_A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Hibridválasztó!$AU$2:$AU$52</c:f>
              <c:numCache>
                <c:formatCode>0.0</c:formatCode>
                <c:ptCount val="1"/>
                <c:pt idx="0">
                  <c:v>95.673764526069291</c:v>
                </c:pt>
              </c:numCache>
            </c:numRef>
          </c:val>
        </c:ser>
        <c:ser>
          <c:idx val="2"/>
          <c:order val="2"/>
          <c:tx>
            <c:strRef>
              <c:f>Hibridválasztó!$AW$1</c:f>
              <c:strCache>
                <c:ptCount val="1"/>
                <c:pt idx="0">
                  <c:v>VMÁ%z3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Hibridválasztó!$AW$2:$AW$52</c:f>
              <c:numCache>
                <c:formatCode>0</c:formatCode>
                <c:ptCount val="1"/>
                <c:pt idx="0">
                  <c:v>87.837837837837839</c:v>
                </c:pt>
              </c:numCache>
            </c:numRef>
          </c:val>
        </c:ser>
        <c:ser>
          <c:idx val="3"/>
          <c:order val="3"/>
          <c:tx>
            <c:strRef>
              <c:f>Hibridválasztó!$BC$1</c:f>
              <c:strCache>
                <c:ptCount val="1"/>
                <c:pt idx="0">
                  <c:v>Fedezeti Összeg, A, rel%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Hibridválasztó!$BC$2:$BC$52</c:f>
              <c:numCache>
                <c:formatCode>0.0</c:formatCode>
                <c:ptCount val="1"/>
                <c:pt idx="0">
                  <c:v>98.094985693032939</c:v>
                </c:pt>
              </c:numCache>
            </c:numRef>
          </c:val>
        </c:ser>
        <c:ser>
          <c:idx val="4"/>
          <c:order val="4"/>
          <c:tx>
            <c:strRef>
              <c:f>Hibridválasztó!$BI$1</c:f>
              <c:strCache>
                <c:ptCount val="1"/>
                <c:pt idx="0">
                  <c:v>VM/(Fedö-VM)*100, A rel%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Hibridválasztó!$BI$2:$BI$52</c:f>
              <c:numCache>
                <c:formatCode>0.0</c:formatCode>
                <c:ptCount val="1"/>
                <c:pt idx="0">
                  <c:v>98.233595676707324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24064"/>
        <c:axId val="62633600"/>
      </c:barChart>
      <c:catAx>
        <c:axId val="1008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6263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633600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00824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34E-2"/>
          <c:y val="4.0677966101694885E-2"/>
          <c:w val="0.9400206825232682"/>
          <c:h val="0.855932203389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Hibridválasztó!$AM$1</c:f>
              <c:strCache>
                <c:ptCount val="1"/>
                <c:pt idx="0">
                  <c:v>T.rel%_O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Hibridválasztó!$AM$2:$AM$52</c:f>
              <c:numCache>
                <c:formatCode>0.00</c:formatCode>
                <c:ptCount val="1"/>
                <c:pt idx="0">
                  <c:v>97.470817342008445</c:v>
                </c:pt>
              </c:numCache>
            </c:numRef>
          </c:val>
        </c:ser>
        <c:ser>
          <c:idx val="1"/>
          <c:order val="1"/>
          <c:tx>
            <c:strRef>
              <c:f>Hibridválasztó!$AS$1</c:f>
              <c:strCache>
                <c:ptCount val="1"/>
                <c:pt idx="0">
                  <c:v>Tvir%_O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Hibridválasztó!$AS$2:$AS$52</c:f>
              <c:numCache>
                <c:formatCode>0.00</c:formatCode>
                <c:ptCount val="1"/>
                <c:pt idx="0">
                  <c:v>94.7812860600433</c:v>
                </c:pt>
              </c:numCache>
            </c:numRef>
          </c:val>
        </c:ser>
        <c:ser>
          <c:idx val="2"/>
          <c:order val="2"/>
          <c:tx>
            <c:strRef>
              <c:f>Hibridválasztó!$AW$1</c:f>
              <c:strCache>
                <c:ptCount val="1"/>
                <c:pt idx="0">
                  <c:v>VMÁ%z3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Hibridválasztó!$AW$2:$AW$52</c:f>
              <c:numCache>
                <c:formatCode>0</c:formatCode>
                <c:ptCount val="1"/>
                <c:pt idx="0">
                  <c:v>87.837837837837839</c:v>
                </c:pt>
              </c:numCache>
            </c:numRef>
          </c:val>
        </c:ser>
        <c:ser>
          <c:idx val="3"/>
          <c:order val="3"/>
          <c:tx>
            <c:strRef>
              <c:f>Hibridválasztó!$BA$1</c:f>
              <c:strCache>
                <c:ptCount val="1"/>
                <c:pt idx="0">
                  <c:v>Fedezeti Összeg, Orsz, rel%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Hibridválasztó!$BA$2:$BA$52</c:f>
              <c:numCache>
                <c:formatCode>0</c:formatCode>
                <c:ptCount val="1"/>
                <c:pt idx="0">
                  <c:v>96.628839545203761</c:v>
                </c:pt>
              </c:numCache>
            </c:numRef>
          </c:val>
        </c:ser>
        <c:ser>
          <c:idx val="4"/>
          <c:order val="4"/>
          <c:tx>
            <c:strRef>
              <c:f>Hibridválasztó!$BG$1</c:f>
              <c:strCache>
                <c:ptCount val="1"/>
                <c:pt idx="0">
                  <c:v>VM/(Fedö-VM)*100, O rel%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Hibridválasztó!$B$2:$B$52</c:f>
              <c:strCache>
                <c:ptCount val="1"/>
                <c:pt idx="0">
                  <c:v>DASONKA</c:v>
                </c:pt>
              </c:strCache>
            </c:strRef>
          </c:cat>
          <c:val>
            <c:numRef>
              <c:f>Hibridválasztó!$BG$2:$BG$52</c:f>
              <c:numCache>
                <c:formatCode>0.0</c:formatCode>
                <c:ptCount val="1"/>
                <c:pt idx="0">
                  <c:v>99.87033114834091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07776"/>
        <c:axId val="102072320"/>
      </c:barChart>
      <c:catAx>
        <c:axId val="1017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0207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072320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01707776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60"/>
  </sheetPr>
  <sheetViews>
    <sheetView zoomScale="93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0"/>
  </sheetPr>
  <sheetViews>
    <sheetView zoomScale="5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zoomScale="51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tabSelected="1" zoomScale="6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346740</xdr:colOff>
      <xdr:row>17</xdr:row>
      <xdr:rowOff>38100</xdr:rowOff>
    </xdr:from>
    <xdr:ext cx="3956468" cy="468333"/>
    <xdr:sp macro="" textlink="">
      <xdr:nvSpPr>
        <xdr:cNvPr id="83969" name="Text Box 1"/>
        <xdr:cNvSpPr txBox="1">
          <a:spLocks noChangeArrowheads="1"/>
        </xdr:cNvSpPr>
      </xdr:nvSpPr>
      <xdr:spPr bwMode="auto">
        <a:xfrm>
          <a:off x="346740" y="3838575"/>
          <a:ext cx="3956468" cy="468333"/>
        </a:xfrm>
        <a:prstGeom prst="rect">
          <a:avLst/>
        </a:prstGeom>
        <a:noFill/>
        <a:ln>
          <a:noFill/>
        </a:ln>
        <a:effectLst/>
        <a:extLst/>
      </xdr:spPr>
      <xdr:txBody>
        <a:bodyPr wrap="none" lIns="27432" tIns="32004" rIns="27432" bIns="0" anchor="t" upright="1">
          <a:spAutoFit/>
        </a:bodyPr>
        <a:lstStyle/>
        <a:p>
          <a:pPr algn="ctr" rtl="0">
            <a:lnSpc>
              <a:spcPts val="1700"/>
            </a:lnSpc>
            <a:defRPr sz="1000"/>
          </a:pPr>
          <a:r>
            <a:rPr lang="hu-H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Mentse "másként" , és lesz Önnek egy</a:t>
          </a:r>
        </a:p>
        <a:p>
          <a:pPr algn="ctr" rtl="0">
            <a:lnSpc>
              <a:spcPts val="1700"/>
            </a:lnSpc>
            <a:defRPr sz="1000"/>
          </a:pPr>
          <a:r>
            <a:rPr lang="hu-H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segítsége a 2011.évi fajtaválasztáshoz!  </a:t>
          </a:r>
        </a:p>
      </xdr:txBody>
    </xdr:sp>
    <xdr:clientData/>
  </xdr:oneCellAnchor>
  <xdr:twoCellAnchor editAs="oneCell">
    <xdr:from>
      <xdr:col>1</xdr:col>
      <xdr:colOff>514350</xdr:colOff>
      <xdr:row>16</xdr:row>
      <xdr:rowOff>133350</xdr:rowOff>
    </xdr:from>
    <xdr:to>
      <xdr:col>1</xdr:col>
      <xdr:colOff>590550</xdr:colOff>
      <xdr:row>18</xdr:row>
      <xdr:rowOff>0</xdr:rowOff>
    </xdr:to>
    <xdr:sp macro="" textlink="">
      <xdr:nvSpPr>
        <xdr:cNvPr id="87042" name="Text Box 2"/>
        <xdr:cNvSpPr txBox="1">
          <a:spLocks noChangeArrowheads="1"/>
        </xdr:cNvSpPr>
      </xdr:nvSpPr>
      <xdr:spPr bwMode="auto">
        <a:xfrm>
          <a:off x="1123950" y="3771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295275</xdr:colOff>
      <xdr:row>8</xdr:row>
      <xdr:rowOff>133350</xdr:rowOff>
    </xdr:from>
    <xdr:ext cx="3662541" cy="489365"/>
    <xdr:sp macro="" textlink="">
      <xdr:nvSpPr>
        <xdr:cNvPr id="83971" name="Text Box 3"/>
        <xdr:cNvSpPr txBox="1">
          <a:spLocks noChangeArrowheads="1"/>
        </xdr:cNvSpPr>
      </xdr:nvSpPr>
      <xdr:spPr bwMode="auto">
        <a:xfrm>
          <a:off x="295275" y="2476500"/>
          <a:ext cx="3662541" cy="489365"/>
        </a:xfrm>
        <a:prstGeom prst="rect">
          <a:avLst/>
        </a:prstGeom>
        <a:noFill/>
        <a:ln>
          <a:noFill/>
        </a:ln>
        <a:effectLst/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lnSpc>
              <a:spcPts val="1500"/>
            </a:lnSpc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Fajták gazdasági tulajdonságai:</a:t>
          </a: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</a:t>
          </a:r>
          <a:r>
            <a:rPr lang="hu-HU" sz="1000" b="1" i="0" u="none" strike="noStrike" baseline="0">
              <a:solidFill>
                <a:srgbClr val="FF6600"/>
              </a:solidFill>
              <a:latin typeface="Arial"/>
              <a:cs typeface="Arial"/>
            </a:rPr>
            <a:t>Hibridválasztó</a:t>
          </a: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fülnél jelölje ki a tanulményozni jívánt hibridet!</a:t>
          </a:r>
        </a:p>
        <a:p>
          <a:pPr algn="l" rtl="0">
            <a:lnSpc>
              <a:spcPts val="1000"/>
            </a:lnSpc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Kattintson az Országos, Dunántúl vagy Alföld fülekre!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762000</xdr:rowOff>
    </xdr:from>
    <xdr:to>
      <xdr:col>1</xdr:col>
      <xdr:colOff>590550</xdr:colOff>
      <xdr:row>0</xdr:row>
      <xdr:rowOff>952500</xdr:rowOff>
    </xdr:to>
    <xdr:sp macro="" textlink="">
      <xdr:nvSpPr>
        <xdr:cNvPr id="86017" name="Line 80"/>
        <xdr:cNvSpPr>
          <a:spLocks noChangeShapeType="1"/>
        </xdr:cNvSpPr>
      </xdr:nvSpPr>
      <xdr:spPr bwMode="auto">
        <a:xfrm>
          <a:off x="762000" y="762000"/>
          <a:ext cx="1524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142875</xdr:colOff>
      <xdr:row>3</xdr:row>
      <xdr:rowOff>114300</xdr:rowOff>
    </xdr:from>
    <xdr:ext cx="3449727" cy="1098762"/>
    <xdr:sp macro="" textlink="">
      <xdr:nvSpPr>
        <xdr:cNvPr id="82945" name="Text Box 1"/>
        <xdr:cNvSpPr txBox="1">
          <a:spLocks noChangeArrowheads="1"/>
        </xdr:cNvSpPr>
      </xdr:nvSpPr>
      <xdr:spPr bwMode="auto">
        <a:xfrm>
          <a:off x="5381625" y="857250"/>
          <a:ext cx="3449727" cy="1098762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wrap="none" lIns="36576" tIns="36576" rIns="0" bIns="0" anchor="t" upright="1">
          <a:spAutoFit/>
        </a:bodyPr>
        <a:lstStyle/>
        <a:p>
          <a:pPr algn="l" rtl="0">
            <a:defRPr sz="1000"/>
          </a:pPr>
          <a:r>
            <a:rPr lang="hu-H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Saját adatait írja a B oszlop</a:t>
          </a:r>
        </a:p>
        <a:p>
          <a:pPr algn="l" rtl="0">
            <a:defRPr sz="1000"/>
          </a:pPr>
          <a:r>
            <a:rPr lang="hu-H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 megfelelő cellájába, majd</a:t>
          </a:r>
        </a:p>
        <a:p>
          <a:pPr algn="l" rtl="0">
            <a:defRPr sz="1000"/>
          </a:pPr>
          <a:r>
            <a:rPr lang="hu-H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 kattintson az "Eredménytábla"</a:t>
          </a:r>
        </a:p>
        <a:p>
          <a:pPr algn="l" rtl="0">
            <a:defRPr sz="1000"/>
          </a:pPr>
          <a:r>
            <a:rPr lang="hu-HU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vagy a "Diagram" lapfülre!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82100" cy="560070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82100" cy="559117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0.059</cdr:x>
      <cdr:y>0.046</cdr:y>
    </cdr:from>
    <cdr:to>
      <cdr:x>0.18253</cdr:x>
      <cdr:y>0.10469</cdr:y>
    </cdr:to>
    <cdr:sp macro="" textlink="">
      <cdr:nvSpPr>
        <cdr:cNvPr id="51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744" y="257194"/>
          <a:ext cx="1134285" cy="32816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36576" tIns="36576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"/>
              <a:cs typeface="Arial"/>
            </a:rPr>
            <a:t>Dunántúl</a:t>
          </a:r>
        </a:p>
      </cdr:txBody>
    </cdr:sp>
  </cdr:relSizeAnchor>
  <cdr:relSizeAnchor xmlns:cdr="http://schemas.openxmlformats.org/drawingml/2006/chartDrawing">
    <cdr:from>
      <cdr:x>0.21377</cdr:x>
      <cdr:y>0.78675</cdr:y>
    </cdr:from>
    <cdr:to>
      <cdr:x>0.29298</cdr:x>
      <cdr:y>0.82863</cdr:y>
    </cdr:to>
    <cdr:sp macro="" textlink="">
      <cdr:nvSpPr>
        <cdr:cNvPr id="512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825" y="4398857"/>
          <a:ext cx="727380" cy="23416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Termés</a:t>
          </a:r>
          <a:r>
            <a:rPr lang="hu-HU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0.34375</cdr:x>
      <cdr:y>0.78675</cdr:y>
    </cdr:from>
    <cdr:to>
      <cdr:x>0.37538</cdr:x>
      <cdr:y>0.82863</cdr:y>
    </cdr:to>
    <cdr:sp macro="" textlink="">
      <cdr:nvSpPr>
        <cdr:cNvPr id="512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6347" y="4398857"/>
          <a:ext cx="290401" cy="23416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TV</a:t>
          </a:r>
          <a:r>
            <a:rPr lang="hu-HU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0.62725</cdr:x>
      <cdr:y>0.71225</cdr:y>
    </cdr:from>
    <cdr:to>
      <cdr:x>0.7115</cdr:x>
      <cdr:y>0.79542</cdr:y>
    </cdr:to>
    <cdr:sp macro="" textlink="">
      <cdr:nvSpPr>
        <cdr:cNvPr id="512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9463" y="3982314"/>
          <a:ext cx="773610" cy="4649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Fedezeti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összeg</a:t>
          </a:r>
          <a:r>
            <a:rPr lang="hu-HU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rel. %</a:t>
          </a:r>
        </a:p>
      </cdr:txBody>
    </cdr:sp>
  </cdr:relSizeAnchor>
  <cdr:relSizeAnchor xmlns:cdr="http://schemas.openxmlformats.org/drawingml/2006/chartDrawing">
    <cdr:from>
      <cdr:x>0.44515</cdr:x>
      <cdr:y>0.698</cdr:y>
    </cdr:from>
    <cdr:to>
      <cdr:x>0.5631</cdr:x>
      <cdr:y>0.80181</cdr:y>
    </cdr:to>
    <cdr:sp macro="" textlink="">
      <cdr:nvSpPr>
        <cdr:cNvPr id="512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7400" y="3902640"/>
          <a:ext cx="1083053" cy="58041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Vetőmag ár 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 csoport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átl.-hoz</a:t>
          </a:r>
        </a:p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0.76249</cdr:x>
      <cdr:y>0.698</cdr:y>
    </cdr:from>
    <cdr:to>
      <cdr:x>0.87501</cdr:x>
      <cdr:y>0.82039</cdr:y>
    </cdr:to>
    <cdr:sp macro="" textlink="">
      <cdr:nvSpPr>
        <cdr:cNvPr id="512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1261" y="3902640"/>
          <a:ext cx="1033168" cy="6842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Vetőmag ár</a:t>
          </a:r>
        </a:p>
        <a:p xmlns:a="http://schemas.openxmlformats.org/drawingml/2006/main">
          <a:pPr algn="ctr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 fedezeti</a:t>
          </a:r>
        </a:p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összeghez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rel. % </a:t>
          </a:r>
        </a:p>
      </cdr:txBody>
    </cdr:sp>
  </cdr:relSizeAnchor>
  <cdr:relSizeAnchor xmlns:cdr="http://schemas.openxmlformats.org/drawingml/2006/chartDrawing">
    <cdr:from>
      <cdr:x>0.10225</cdr:x>
      <cdr:y>0.476</cdr:y>
    </cdr:from>
    <cdr:to>
      <cdr:x>0.12775</cdr:x>
      <cdr:y>0.88782</cdr:y>
    </cdr:to>
    <cdr:sp macro="" textlink="">
      <cdr:nvSpPr>
        <cdr:cNvPr id="5121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8870" y="2661399"/>
          <a:ext cx="234167" cy="23025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="vert270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Top20 gazdasági értékelés</a:t>
          </a:r>
        </a:p>
      </cdr:txBody>
    </cdr:sp>
  </cdr:relSizeAnchor>
  <cdr:relSizeAnchor xmlns:cdr="http://schemas.openxmlformats.org/drawingml/2006/chartDrawing">
    <cdr:from>
      <cdr:x>0.05175</cdr:x>
      <cdr:y>0.464</cdr:y>
    </cdr:from>
    <cdr:to>
      <cdr:x>0.1025</cdr:x>
      <cdr:y>0.905</cdr:y>
    </cdr:to>
    <cdr:pic>
      <cdr:nvPicPr>
        <cdr:cNvPr id="51215" name="Picture 15" descr="mkk_logo_0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58231" y="2618804"/>
          <a:ext cx="467442" cy="24726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noFill/>
        </a:ln>
        <a:extLst xmlns:a="http://schemas.openxmlformats.org/drawingml/2006/main"/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82100" cy="560070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0.20927</cdr:x>
      <cdr:y>0.80275</cdr:y>
    </cdr:from>
    <cdr:to>
      <cdr:x>0.28848</cdr:x>
      <cdr:y>0.84456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1505" y="4495962"/>
          <a:ext cx="727379" cy="23416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Termés</a:t>
          </a:r>
          <a:r>
            <a:rPr lang="hu-HU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0.35775</cdr:x>
      <cdr:y>0.80275</cdr:y>
    </cdr:from>
    <cdr:to>
      <cdr:x>0.3872</cdr:x>
      <cdr:y>0.84456</cdr:y>
    </cdr:to>
    <cdr:sp macro="" textlink="">
      <cdr:nvSpPr>
        <cdr:cNvPr id="50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4896" y="4495962"/>
          <a:ext cx="270459" cy="23416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Tv</a:t>
          </a:r>
          <a:r>
            <a:rPr lang="hu-HU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0.65872</cdr:x>
      <cdr:y>0.77875</cdr:y>
    </cdr:from>
    <cdr:to>
      <cdr:x>0.71728</cdr:x>
      <cdr:y>0.8343</cdr:y>
    </cdr:to>
    <cdr:sp macro="" textlink="">
      <cdr:nvSpPr>
        <cdr:cNvPr id="50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8461" y="4361545"/>
          <a:ext cx="537648" cy="3111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Fed. </a:t>
          </a:r>
        </a:p>
        <a:p xmlns:a="http://schemas.openxmlformats.org/drawingml/2006/main">
          <a:pPr algn="ctr" rtl="0">
            <a:lnSpc>
              <a:spcPts val="600"/>
            </a:lnSpc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össz.</a:t>
          </a:r>
          <a:r>
            <a:rPr lang="hu-HU" sz="14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0.05925</cdr:x>
      <cdr:y>0.04925</cdr:y>
    </cdr:from>
    <cdr:to>
      <cdr:x>0.1414</cdr:x>
      <cdr:y>0.10784</cdr:y>
    </cdr:to>
    <cdr:sp macro="" textlink="">
      <cdr:nvSpPr>
        <cdr:cNvPr id="50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039" y="275834"/>
          <a:ext cx="754309" cy="32816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36576" tIns="36576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975" b="1" i="0" u="none" strike="noStrike" baseline="0">
              <a:solidFill>
                <a:srgbClr val="000000"/>
              </a:solidFill>
              <a:latin typeface="Arial"/>
              <a:cs typeface="Arial"/>
            </a:rPr>
            <a:t>Alföld</a:t>
          </a:r>
        </a:p>
      </cdr:txBody>
    </cdr:sp>
  </cdr:relSizeAnchor>
  <cdr:relSizeAnchor xmlns:cdr="http://schemas.openxmlformats.org/drawingml/2006/chartDrawing">
    <cdr:from>
      <cdr:x>0.45841</cdr:x>
      <cdr:y>0.7255</cdr:y>
    </cdr:from>
    <cdr:to>
      <cdr:x>0.57636</cdr:x>
      <cdr:y>0.85684</cdr:y>
    </cdr:to>
    <cdr:sp macro="" textlink="">
      <cdr:nvSpPr>
        <cdr:cNvPr id="50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9154" y="4063308"/>
          <a:ext cx="1083052" cy="7355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Vetőmag ár </a:t>
          </a:r>
        </a:p>
        <a:p xmlns:a="http://schemas.openxmlformats.org/drawingml/2006/main">
          <a:pPr algn="ctr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 csoport</a:t>
          </a:r>
        </a:p>
        <a:p xmlns:a="http://schemas.openxmlformats.org/drawingml/2006/main">
          <a:pPr algn="ctr" rtl="0">
            <a:lnSpc>
              <a:spcPts val="1500"/>
            </a:lnSpc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átl.-hoz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0.74459</cdr:x>
      <cdr:y>0.7255</cdr:y>
    </cdr:from>
    <cdr:to>
      <cdr:x>0.84191</cdr:x>
      <cdr:y>0.85688</cdr:y>
    </cdr:to>
    <cdr:sp macro="" textlink="">
      <cdr:nvSpPr>
        <cdr:cNvPr id="50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36911" y="4063308"/>
          <a:ext cx="893579" cy="7358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Vetőmag ár</a:t>
          </a:r>
        </a:p>
        <a:p xmlns:a="http://schemas.openxmlformats.org/drawingml/2006/main">
          <a:pPr algn="ctr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a fed.</a:t>
          </a:r>
        </a:p>
        <a:p xmlns:a="http://schemas.openxmlformats.org/drawingml/2006/main">
          <a:pPr algn="ctr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Összegben</a:t>
          </a:r>
        </a:p>
        <a:p xmlns:a="http://schemas.openxmlformats.org/drawingml/2006/main">
          <a:pPr algn="ctr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rel. %</a:t>
          </a:r>
        </a:p>
      </cdr:txBody>
    </cdr:sp>
  </cdr:relSizeAnchor>
  <cdr:relSizeAnchor xmlns:cdr="http://schemas.openxmlformats.org/drawingml/2006/chartDrawing">
    <cdr:from>
      <cdr:x>0.05725</cdr:x>
      <cdr:y>0.46375</cdr:y>
    </cdr:from>
    <cdr:to>
      <cdr:x>0.109</cdr:x>
      <cdr:y>0.906</cdr:y>
    </cdr:to>
    <cdr:pic>
      <cdr:nvPicPr>
        <cdr:cNvPr id="50190" name="Picture 14" descr="mkk_logo_0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18100" y="2608969"/>
          <a:ext cx="467442" cy="24726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noFill/>
        </a:ln>
        <a:extLst xmlns:a="http://schemas.openxmlformats.org/drawingml/2006/main"/>
      </cdr:spPr>
    </cdr:pic>
  </cdr:relSizeAnchor>
  <cdr:relSizeAnchor xmlns:cdr="http://schemas.openxmlformats.org/drawingml/2006/chartDrawing">
    <cdr:from>
      <cdr:x>0.1135</cdr:x>
      <cdr:y>0.4865</cdr:y>
    </cdr:from>
    <cdr:to>
      <cdr:x>0.139</cdr:x>
      <cdr:y>0.89762</cdr:y>
    </cdr:to>
    <cdr:sp macro="" textlink="">
      <cdr:nvSpPr>
        <cdr:cNvPr id="50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2168" y="2724741"/>
          <a:ext cx="234167" cy="23025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="vert270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Top20 gazdasági értékelés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0.20275</cdr:x>
      <cdr:y>0.76475</cdr:y>
    </cdr:from>
    <cdr:to>
      <cdr:x>0.26378</cdr:x>
      <cdr:y>0.80131</cdr:y>
    </cdr:to>
    <cdr:sp macro="" textlink="">
      <cdr:nvSpPr>
        <cdr:cNvPr id="819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3602" y="4283135"/>
          <a:ext cx="560987" cy="2047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termés</a:t>
          </a:r>
          <a:r>
            <a:rPr lang="hu-HU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0.321</cdr:x>
      <cdr:y>0.74975</cdr:y>
    </cdr:from>
    <cdr:to>
      <cdr:x>0.41553</cdr:x>
      <cdr:y>0.78631</cdr:y>
    </cdr:to>
    <cdr:sp macro="" textlink="">
      <cdr:nvSpPr>
        <cdr:cNvPr id="81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512" y="4199125"/>
          <a:ext cx="868892" cy="2047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Termés/Víz</a:t>
          </a:r>
          <a:r>
            <a:rPr lang="hu-HU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0.44338</cdr:x>
      <cdr:y>0.70795</cdr:y>
    </cdr:from>
    <cdr:to>
      <cdr:x>0.55921</cdr:x>
      <cdr:y>0.82007</cdr:y>
    </cdr:to>
    <cdr:sp macro="" textlink="">
      <cdr:nvSpPr>
        <cdr:cNvPr id="819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5358" y="3965016"/>
          <a:ext cx="1064714" cy="627929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Vetőmag ár a 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legdrá- 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gábbhoz.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% </a:t>
          </a:r>
        </a:p>
      </cdr:txBody>
    </cdr:sp>
  </cdr:relSizeAnchor>
  <cdr:relSizeAnchor xmlns:cdr="http://schemas.openxmlformats.org/drawingml/2006/chartDrawing">
    <cdr:from>
      <cdr:x>0.59241</cdr:x>
      <cdr:y>0.725</cdr:y>
    </cdr:from>
    <cdr:to>
      <cdr:x>0.67007</cdr:x>
      <cdr:y>0.82477</cdr:y>
    </cdr:to>
    <cdr:sp macro="" textlink="">
      <cdr:nvSpPr>
        <cdr:cNvPr id="819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5165" y="4060508"/>
          <a:ext cx="713913" cy="5588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Fedezeti </a:t>
          </a:r>
        </a:p>
        <a:p xmlns:a="http://schemas.openxmlformats.org/drawingml/2006/main">
          <a:pPr algn="ctr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összeg, </a:t>
          </a:r>
        </a:p>
        <a:p xmlns:a="http://schemas.openxmlformats.org/drawingml/2006/main">
          <a:pPr algn="ctr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rel %</a:t>
          </a:r>
        </a:p>
      </cdr:txBody>
    </cdr:sp>
  </cdr:relSizeAnchor>
  <cdr:relSizeAnchor xmlns:cdr="http://schemas.openxmlformats.org/drawingml/2006/chartDrawing">
    <cdr:from>
      <cdr:x>0.72857</cdr:x>
      <cdr:y>0.70475</cdr:y>
    </cdr:from>
    <cdr:to>
      <cdr:x>0.83043</cdr:x>
      <cdr:y>0.81044</cdr:y>
    </cdr:to>
    <cdr:sp macro="" textlink="">
      <cdr:nvSpPr>
        <cdr:cNvPr id="819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698" y="3947093"/>
          <a:ext cx="936347" cy="5919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Vetőmag ár 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 fedezeti 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összeghez, 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rel%</a:t>
          </a:r>
        </a:p>
      </cdr:txBody>
    </cdr:sp>
  </cdr:relSizeAnchor>
  <cdr:relSizeAnchor xmlns:cdr="http://schemas.openxmlformats.org/drawingml/2006/chartDrawing">
    <cdr:from>
      <cdr:x>0.05</cdr:x>
      <cdr:y>0.03975</cdr:y>
    </cdr:from>
    <cdr:to>
      <cdr:x>0.1775</cdr:x>
      <cdr:y>0.09875</cdr:y>
    </cdr:to>
    <cdr:sp macro="" textlink="">
      <cdr:nvSpPr>
        <cdr:cNvPr id="819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718" y="237434"/>
          <a:ext cx="1172058" cy="332971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775" b="1" i="0" u="none" strike="noStrike" baseline="0">
              <a:solidFill>
                <a:srgbClr val="000000"/>
              </a:solidFill>
              <a:latin typeface="Arial"/>
              <a:cs typeface="Arial"/>
            </a:rPr>
            <a:t>Országos</a:t>
          </a:r>
        </a:p>
      </cdr:txBody>
    </cdr:sp>
  </cdr:relSizeAnchor>
  <cdr:relSizeAnchor xmlns:cdr="http://schemas.openxmlformats.org/drawingml/2006/chartDrawing">
    <cdr:from>
      <cdr:x>0.0565</cdr:x>
      <cdr:y>0.4535</cdr:y>
    </cdr:from>
    <cdr:to>
      <cdr:x>0.105</cdr:x>
      <cdr:y>0.89675</cdr:y>
    </cdr:to>
    <cdr:pic>
      <cdr:nvPicPr>
        <cdr:cNvPr id="81929" name="Picture 9" descr="mkk_logo_0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1982" y="2569631"/>
          <a:ext cx="476652" cy="24684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noFill/>
        </a:ln>
        <a:extLst xmlns:a="http://schemas.openxmlformats.org/drawingml/2006/main"/>
      </cdr:spPr>
    </cdr:pic>
  </cdr:relSizeAnchor>
  <cdr:relSizeAnchor xmlns:cdr="http://schemas.openxmlformats.org/drawingml/2006/chartDrawing">
    <cdr:from>
      <cdr:x>0.1115</cdr:x>
      <cdr:y>0.481</cdr:y>
    </cdr:from>
    <cdr:to>
      <cdr:x>0.13698</cdr:x>
      <cdr:y>0.89212</cdr:y>
    </cdr:to>
    <cdr:sp macro="" textlink="">
      <cdr:nvSpPr>
        <cdr:cNvPr id="819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4866" y="2693937"/>
          <a:ext cx="234167" cy="23025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="vert270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Top20 gazdasági értékelés</a:t>
          </a:r>
        </a:p>
      </cdr:txBody>
    </cdr:sp>
  </cdr:relSizeAnchor>
  <cdr:relSizeAnchor xmlns:cdr="http://schemas.openxmlformats.org/drawingml/2006/chartDrawing">
    <cdr:from>
      <cdr:x>0.20275</cdr:x>
      <cdr:y>0.76475</cdr:y>
    </cdr:from>
    <cdr:to>
      <cdr:x>0.26378</cdr:x>
      <cdr:y>0.80131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3602" y="4283135"/>
          <a:ext cx="560987" cy="2047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termés</a:t>
          </a:r>
          <a:r>
            <a:rPr lang="hu-HU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0.321</cdr:x>
      <cdr:y>0.75325</cdr:y>
    </cdr:from>
    <cdr:to>
      <cdr:x>0.41553</cdr:x>
      <cdr:y>0.78981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512" y="4218727"/>
          <a:ext cx="868892" cy="2047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Termés/Víz</a:t>
          </a:r>
          <a:r>
            <a:rPr lang="hu-HU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cdr:txBody>
    </cdr:sp>
  </cdr:relSizeAnchor>
  <cdr:relSizeAnchor xmlns:cdr="http://schemas.openxmlformats.org/drawingml/2006/chartDrawing">
    <cdr:from>
      <cdr:x>0.44338</cdr:x>
      <cdr:y>0.70795</cdr:y>
    </cdr:from>
    <cdr:to>
      <cdr:x>0.55921</cdr:x>
      <cdr:y>0.82007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5358" y="3965016"/>
          <a:ext cx="1064714" cy="627929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Vetőmag ár a 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legdrá- </a:t>
          </a: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gábbhoz.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% </a:t>
          </a:r>
        </a:p>
      </cdr:txBody>
    </cdr:sp>
  </cdr:relSizeAnchor>
  <cdr:relSizeAnchor xmlns:cdr="http://schemas.openxmlformats.org/drawingml/2006/chartDrawing">
    <cdr:from>
      <cdr:x>0.59241</cdr:x>
      <cdr:y>0.725</cdr:y>
    </cdr:from>
    <cdr:to>
      <cdr:x>0.67007</cdr:x>
      <cdr:y>0.82477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5165" y="4060508"/>
          <a:ext cx="713913" cy="5588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Fedezeti </a:t>
          </a:r>
        </a:p>
        <a:p xmlns:a="http://schemas.openxmlformats.org/drawingml/2006/main">
          <a:pPr algn="ctr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összeg, </a:t>
          </a:r>
        </a:p>
        <a:p xmlns:a="http://schemas.openxmlformats.org/drawingml/2006/main">
          <a:pPr algn="ctr" rtl="0"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rel %</a:t>
          </a:r>
        </a:p>
      </cdr:txBody>
    </cdr:sp>
  </cdr:relSizeAnchor>
  <cdr:relSizeAnchor xmlns:cdr="http://schemas.openxmlformats.org/drawingml/2006/chartDrawing">
    <cdr:from>
      <cdr:x>0.72857</cdr:x>
      <cdr:y>0.70475</cdr:y>
    </cdr:from>
    <cdr:to>
      <cdr:x>0.83043</cdr:x>
      <cdr:y>0.81044</cdr:y>
    </cdr:to>
    <cdr:sp macro="" textlink="">
      <cdr:nvSpPr>
        <cdr:cNvPr id="6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698" y="3947093"/>
          <a:ext cx="936347" cy="5919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Vetőmag ár 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 fedezeti 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összeghez, 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hu-H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rel%</a:t>
          </a:r>
        </a:p>
      </cdr:txBody>
    </cdr:sp>
  </cdr:relSizeAnchor>
  <cdr:relSizeAnchor xmlns:cdr="http://schemas.openxmlformats.org/drawingml/2006/chartDrawing">
    <cdr:from>
      <cdr:x>0.05</cdr:x>
      <cdr:y>0.03975</cdr:y>
    </cdr:from>
    <cdr:to>
      <cdr:x>0.1775</cdr:x>
      <cdr:y>0.09875</cdr:y>
    </cdr:to>
    <cdr:sp macro="" textlink="">
      <cdr:nvSpPr>
        <cdr:cNvPr id="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718" y="237434"/>
          <a:ext cx="1172058" cy="332971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u-HU" sz="1775" b="1" i="0" u="none" strike="noStrike" baseline="0">
              <a:solidFill>
                <a:srgbClr val="000000"/>
              </a:solidFill>
              <a:latin typeface="Arial"/>
              <a:cs typeface="Arial"/>
            </a:rPr>
            <a:t>Országos</a:t>
          </a:r>
        </a:p>
      </cdr:txBody>
    </cdr:sp>
  </cdr:relSizeAnchor>
  <cdr:relSizeAnchor xmlns:cdr="http://schemas.openxmlformats.org/drawingml/2006/chartDrawing">
    <cdr:from>
      <cdr:x>0.0565</cdr:x>
      <cdr:y>0.4535</cdr:y>
    </cdr:from>
    <cdr:to>
      <cdr:x>0.105</cdr:x>
      <cdr:y>0.89675</cdr:y>
    </cdr:to>
    <cdr:pic>
      <cdr:nvPicPr>
        <cdr:cNvPr id="8" name="Picture 9" descr="mkk_logo_0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1982" y="2569631"/>
          <a:ext cx="476652" cy="24684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noFill/>
        </a:ln>
        <a:extLst xmlns:a="http://schemas.openxmlformats.org/drawingml/2006/main"/>
      </cdr:spPr>
    </cdr:pic>
  </cdr:relSizeAnchor>
  <cdr:relSizeAnchor xmlns:cdr="http://schemas.openxmlformats.org/drawingml/2006/chartDrawing">
    <cdr:from>
      <cdr:x>0.1115</cdr:x>
      <cdr:y>0.481</cdr:y>
    </cdr:from>
    <cdr:to>
      <cdr:x>0.13698</cdr:x>
      <cdr:y>0.89212</cdr:y>
    </cdr:to>
    <cdr:sp macro="" textlink="">
      <cdr:nvSpPr>
        <cdr:cNvPr id="9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4866" y="2693937"/>
          <a:ext cx="234167" cy="23025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="vert270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hu-H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Top20 gazdasági értékelés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L12"/>
  <sheetViews>
    <sheetView topLeftCell="A7" workbookViewId="0">
      <selection activeCell="L7" sqref="L7"/>
    </sheetView>
  </sheetViews>
  <sheetFormatPr defaultRowHeight="13.2" x14ac:dyDescent="0.25"/>
  <sheetData>
    <row r="1" spans="1:12" s="11" customFormat="1" ht="40.200000000000003" x14ac:dyDescent="0.3">
      <c r="A1" s="13" t="s">
        <v>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2" customFormat="1" x14ac:dyDescent="0.25">
      <c r="A2" s="12" t="s">
        <v>32</v>
      </c>
    </row>
    <row r="3" spans="1:12" s="10" customFormat="1" ht="17.399999999999999" x14ac:dyDescent="0.3">
      <c r="A3" s="10" t="s">
        <v>96</v>
      </c>
    </row>
    <row r="4" spans="1:12" x14ac:dyDescent="0.25">
      <c r="A4">
        <v>1</v>
      </c>
      <c r="B4" t="s">
        <v>97</v>
      </c>
    </row>
    <row r="5" spans="1:12" x14ac:dyDescent="0.25">
      <c r="A5">
        <v>2</v>
      </c>
      <c r="B5" t="s">
        <v>29</v>
      </c>
    </row>
    <row r="6" spans="1:12" x14ac:dyDescent="0.25">
      <c r="A6">
        <v>3</v>
      </c>
      <c r="B6" t="s">
        <v>30</v>
      </c>
    </row>
    <row r="7" spans="1:12" ht="66" x14ac:dyDescent="0.25">
      <c r="B7" s="9" t="s">
        <v>38</v>
      </c>
      <c r="C7" s="9"/>
      <c r="D7" s="9"/>
      <c r="E7" s="9"/>
      <c r="F7" s="9"/>
      <c r="G7" s="9"/>
      <c r="H7" s="9"/>
      <c r="I7" t="s">
        <v>31</v>
      </c>
    </row>
    <row r="8" spans="1:12" x14ac:dyDescent="0.25">
      <c r="B8" s="9"/>
      <c r="C8" s="9"/>
      <c r="D8" s="9"/>
      <c r="E8" s="9"/>
      <c r="F8" s="9"/>
      <c r="G8" s="9"/>
      <c r="H8" s="9"/>
    </row>
    <row r="9" spans="1:12" x14ac:dyDescent="0.25">
      <c r="B9" s="9"/>
      <c r="C9" s="9"/>
      <c r="D9" s="9"/>
      <c r="E9" s="9"/>
      <c r="F9" s="9"/>
      <c r="G9" s="9"/>
      <c r="H9" s="9"/>
    </row>
    <row r="10" spans="1:12" x14ac:dyDescent="0.25">
      <c r="B10" s="9"/>
      <c r="C10" s="9"/>
      <c r="D10" s="9"/>
      <c r="E10" s="9"/>
      <c r="F10" s="9"/>
      <c r="G10" s="9"/>
      <c r="H10" s="9"/>
    </row>
    <row r="11" spans="1:12" x14ac:dyDescent="0.25">
      <c r="B11" s="9"/>
      <c r="C11" s="9"/>
      <c r="D11" s="9"/>
      <c r="E11" s="9"/>
      <c r="F11" s="9"/>
      <c r="G11" s="9"/>
      <c r="H11" s="9"/>
    </row>
    <row r="12" spans="1:12" x14ac:dyDescent="0.25">
      <c r="B12" s="9"/>
      <c r="C12" s="9"/>
      <c r="D12" s="9"/>
      <c r="E12" s="9"/>
      <c r="F12" s="9"/>
      <c r="G12" s="9"/>
      <c r="H12" s="9"/>
    </row>
  </sheetData>
  <sheetProtection password="CC6C" sheet="1" objects="1" scenarios="1"/>
  <phoneticPr fontId="5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indexed="40"/>
  </sheetPr>
  <dimension ref="A1:L459"/>
  <sheetViews>
    <sheetView topLeftCell="A66" workbookViewId="0">
      <selection activeCell="B303" sqref="B303"/>
    </sheetView>
  </sheetViews>
  <sheetFormatPr defaultRowHeight="13.2" x14ac:dyDescent="0.25"/>
  <cols>
    <col min="2" max="2" width="18.6640625" bestFit="1" customWidth="1"/>
    <col min="4" max="4" width="14.33203125" customWidth="1"/>
  </cols>
  <sheetData>
    <row r="1" spans="1:12" x14ac:dyDescent="0.25">
      <c r="A1" s="39"/>
      <c r="B1" t="s">
        <v>192</v>
      </c>
      <c r="D1" s="55"/>
      <c r="E1" s="56"/>
      <c r="F1" s="56"/>
      <c r="G1" s="56"/>
      <c r="H1" s="56"/>
      <c r="K1" s="57"/>
    </row>
    <row r="2" spans="1:12" x14ac:dyDescent="0.25">
      <c r="A2" s="39"/>
      <c r="B2" t="s">
        <v>193</v>
      </c>
      <c r="C2" s="56"/>
      <c r="D2" s="55"/>
      <c r="E2" s="56"/>
      <c r="F2" s="56"/>
      <c r="G2" s="56"/>
      <c r="H2" s="56"/>
      <c r="K2" s="57"/>
    </row>
    <row r="3" spans="1:12" x14ac:dyDescent="0.25">
      <c r="A3" s="39"/>
      <c r="B3" t="s">
        <v>194</v>
      </c>
      <c r="C3" s="56" t="s">
        <v>195</v>
      </c>
      <c r="D3" s="55" t="s">
        <v>196</v>
      </c>
      <c r="E3" s="56" t="s">
        <v>197</v>
      </c>
      <c r="F3" s="56" t="s">
        <v>198</v>
      </c>
      <c r="G3" s="56" t="s">
        <v>199</v>
      </c>
      <c r="H3" s="56" t="s">
        <v>200</v>
      </c>
      <c r="I3" t="s">
        <v>107</v>
      </c>
      <c r="L3" t="s">
        <v>201</v>
      </c>
    </row>
    <row r="4" spans="1:12" x14ac:dyDescent="0.25">
      <c r="A4" s="39" t="s">
        <v>202</v>
      </c>
      <c r="B4" t="s">
        <v>203</v>
      </c>
      <c r="C4" s="56" t="s">
        <v>204</v>
      </c>
      <c r="D4" s="55" t="s">
        <v>205</v>
      </c>
      <c r="E4" s="56" t="s">
        <v>206</v>
      </c>
      <c r="F4" s="56" t="s">
        <v>207</v>
      </c>
      <c r="G4" s="56" t="s">
        <v>208</v>
      </c>
      <c r="H4" s="56" t="s">
        <v>209</v>
      </c>
      <c r="I4" t="s">
        <v>210</v>
      </c>
      <c r="L4" t="s">
        <v>211</v>
      </c>
    </row>
    <row r="5" spans="1:12" x14ac:dyDescent="0.25">
      <c r="A5" s="39"/>
      <c r="C5" s="56"/>
      <c r="D5" s="55"/>
      <c r="E5" s="56"/>
      <c r="F5" s="56"/>
      <c r="G5" s="56"/>
      <c r="H5" s="56"/>
      <c r="I5" t="s">
        <v>212</v>
      </c>
      <c r="J5" t="s">
        <v>213</v>
      </c>
      <c r="K5" t="s">
        <v>214</v>
      </c>
    </row>
    <row r="6" spans="1:12" hidden="1" x14ac:dyDescent="0.25">
      <c r="A6" s="39">
        <v>86</v>
      </c>
      <c r="B6" t="s">
        <v>215</v>
      </c>
      <c r="C6">
        <v>210326</v>
      </c>
      <c r="D6" s="55">
        <v>38790</v>
      </c>
      <c r="E6" s="56">
        <v>132938</v>
      </c>
      <c r="F6" s="56">
        <v>154741</v>
      </c>
      <c r="G6" s="56">
        <v>132938</v>
      </c>
      <c r="H6" s="56"/>
      <c r="I6">
        <v>420</v>
      </c>
      <c r="J6" t="s">
        <v>216</v>
      </c>
      <c r="K6" t="s">
        <v>217</v>
      </c>
      <c r="L6" t="s">
        <v>218</v>
      </c>
    </row>
    <row r="7" spans="1:12" hidden="1" x14ac:dyDescent="0.25">
      <c r="A7" s="39">
        <v>86</v>
      </c>
      <c r="B7" t="s">
        <v>219</v>
      </c>
      <c r="C7">
        <v>194655</v>
      </c>
      <c r="D7" s="55">
        <v>38432</v>
      </c>
      <c r="E7" s="56">
        <v>132961</v>
      </c>
      <c r="F7" s="56">
        <v>149424</v>
      </c>
      <c r="G7" s="56">
        <v>132961</v>
      </c>
      <c r="H7" s="56"/>
      <c r="I7">
        <v>290</v>
      </c>
      <c r="J7" t="s">
        <v>216</v>
      </c>
      <c r="K7" t="s">
        <v>220</v>
      </c>
      <c r="L7" t="s">
        <v>218</v>
      </c>
    </row>
    <row r="8" spans="1:12" hidden="1" x14ac:dyDescent="0.25">
      <c r="A8" s="39">
        <v>86</v>
      </c>
      <c r="B8" t="s">
        <v>46</v>
      </c>
      <c r="C8">
        <v>262455</v>
      </c>
      <c r="D8" s="55">
        <v>39882</v>
      </c>
      <c r="E8" s="56" t="s">
        <v>221</v>
      </c>
      <c r="F8" s="56" t="s">
        <v>222</v>
      </c>
      <c r="G8" s="56" t="s">
        <v>221</v>
      </c>
      <c r="H8" s="56"/>
      <c r="I8">
        <v>380</v>
      </c>
      <c r="J8" t="s">
        <v>216</v>
      </c>
      <c r="K8" t="s">
        <v>223</v>
      </c>
      <c r="L8" t="s">
        <v>218</v>
      </c>
    </row>
    <row r="9" spans="1:12" hidden="1" x14ac:dyDescent="0.25">
      <c r="A9" s="39">
        <v>86</v>
      </c>
      <c r="B9" t="s">
        <v>224</v>
      </c>
      <c r="C9">
        <v>137946</v>
      </c>
      <c r="D9" s="55">
        <v>35593</v>
      </c>
      <c r="E9" s="56">
        <v>107857</v>
      </c>
      <c r="F9" s="56">
        <v>156097</v>
      </c>
      <c r="G9" s="56">
        <v>107857</v>
      </c>
      <c r="H9" s="56"/>
      <c r="I9">
        <v>380</v>
      </c>
      <c r="J9" t="s">
        <v>216</v>
      </c>
      <c r="K9" t="s">
        <v>220</v>
      </c>
    </row>
    <row r="10" spans="1:12" hidden="1" x14ac:dyDescent="0.25">
      <c r="A10" s="39">
        <v>86</v>
      </c>
      <c r="B10" t="s">
        <v>225</v>
      </c>
      <c r="C10">
        <v>139153</v>
      </c>
      <c r="D10" s="55">
        <v>35593</v>
      </c>
      <c r="E10" s="56" t="s">
        <v>226</v>
      </c>
      <c r="F10" s="56">
        <v>107396</v>
      </c>
      <c r="G10" s="56" t="s">
        <v>227</v>
      </c>
      <c r="H10" s="56"/>
      <c r="I10">
        <v>460</v>
      </c>
      <c r="J10" t="s">
        <v>216</v>
      </c>
      <c r="K10" t="s">
        <v>220</v>
      </c>
    </row>
    <row r="11" spans="1:12" hidden="1" x14ac:dyDescent="0.25">
      <c r="A11" s="39">
        <v>86</v>
      </c>
      <c r="B11" t="s">
        <v>228</v>
      </c>
      <c r="C11">
        <v>179050</v>
      </c>
      <c r="D11" s="55">
        <v>38432</v>
      </c>
      <c r="E11" s="56">
        <v>149293</v>
      </c>
      <c r="F11" s="56">
        <v>152242</v>
      </c>
      <c r="G11" s="56">
        <v>149293</v>
      </c>
      <c r="H11" s="56"/>
      <c r="I11">
        <v>470</v>
      </c>
      <c r="J11" t="s">
        <v>216</v>
      </c>
      <c r="K11" t="s">
        <v>217</v>
      </c>
      <c r="L11" t="s">
        <v>218</v>
      </c>
    </row>
    <row r="12" spans="1:12" hidden="1" x14ac:dyDescent="0.25">
      <c r="A12" s="39">
        <v>86</v>
      </c>
      <c r="B12" t="s">
        <v>229</v>
      </c>
      <c r="C12">
        <v>260257</v>
      </c>
      <c r="D12" s="55">
        <v>39139</v>
      </c>
      <c r="E12" s="56" t="s">
        <v>230</v>
      </c>
      <c r="F12" s="56">
        <v>150952</v>
      </c>
      <c r="G12" s="56">
        <v>132949</v>
      </c>
      <c r="H12" s="56"/>
      <c r="I12">
        <v>510</v>
      </c>
      <c r="J12" t="s">
        <v>216</v>
      </c>
      <c r="K12" t="s">
        <v>220</v>
      </c>
      <c r="L12" t="s">
        <v>218</v>
      </c>
    </row>
    <row r="13" spans="1:12" hidden="1" x14ac:dyDescent="0.25">
      <c r="A13" s="39">
        <v>86</v>
      </c>
      <c r="B13" t="s">
        <v>231</v>
      </c>
      <c r="C13">
        <v>202930</v>
      </c>
      <c r="D13" s="55">
        <v>38036</v>
      </c>
      <c r="E13" s="56">
        <v>143257</v>
      </c>
      <c r="F13" s="56"/>
      <c r="G13" s="56">
        <v>148098</v>
      </c>
      <c r="H13" s="56"/>
      <c r="I13">
        <v>310</v>
      </c>
      <c r="J13" t="s">
        <v>216</v>
      </c>
      <c r="K13" t="s">
        <v>220</v>
      </c>
    </row>
    <row r="14" spans="1:12" hidden="1" x14ac:dyDescent="0.25">
      <c r="A14" s="39">
        <v>86</v>
      </c>
      <c r="B14" t="s">
        <v>232</v>
      </c>
      <c r="C14">
        <v>176749</v>
      </c>
      <c r="D14" s="55">
        <v>38036</v>
      </c>
      <c r="E14" s="56">
        <v>149567</v>
      </c>
      <c r="F14" s="56"/>
      <c r="G14" s="56">
        <v>149567</v>
      </c>
      <c r="H14" s="56"/>
      <c r="I14">
        <v>430</v>
      </c>
      <c r="J14" t="s">
        <v>216</v>
      </c>
      <c r="K14" t="s">
        <v>220</v>
      </c>
      <c r="L14" t="s">
        <v>233</v>
      </c>
    </row>
    <row r="15" spans="1:12" hidden="1" x14ac:dyDescent="0.25">
      <c r="A15" s="39">
        <v>86</v>
      </c>
      <c r="B15" t="s">
        <v>234</v>
      </c>
      <c r="C15">
        <v>210344</v>
      </c>
      <c r="D15" s="55">
        <v>38790</v>
      </c>
      <c r="E15" s="56">
        <v>132938</v>
      </c>
      <c r="F15" s="56">
        <v>154741</v>
      </c>
      <c r="G15" s="56">
        <v>132938</v>
      </c>
      <c r="H15" s="56"/>
      <c r="I15">
        <v>520</v>
      </c>
      <c r="J15" t="s">
        <v>216</v>
      </c>
      <c r="K15" t="s">
        <v>220</v>
      </c>
    </row>
    <row r="16" spans="1:12" hidden="1" x14ac:dyDescent="0.25">
      <c r="A16" s="39">
        <v>86</v>
      </c>
      <c r="B16" t="s">
        <v>235</v>
      </c>
      <c r="C16">
        <v>164021</v>
      </c>
      <c r="D16" s="55">
        <v>35852</v>
      </c>
      <c r="E16" s="56">
        <v>132938</v>
      </c>
      <c r="F16" s="56">
        <v>154741</v>
      </c>
      <c r="G16" s="56">
        <v>132938</v>
      </c>
      <c r="H16" s="56"/>
      <c r="I16">
        <v>320</v>
      </c>
      <c r="J16" t="s">
        <v>216</v>
      </c>
      <c r="K16" t="s">
        <v>220</v>
      </c>
      <c r="L16" t="s">
        <v>236</v>
      </c>
    </row>
    <row r="17" spans="1:12" hidden="1" x14ac:dyDescent="0.25">
      <c r="A17" s="39">
        <v>86</v>
      </c>
      <c r="B17" t="s">
        <v>237</v>
      </c>
      <c r="C17">
        <v>155375</v>
      </c>
      <c r="D17" s="55">
        <v>36944</v>
      </c>
      <c r="E17" s="56">
        <v>132938</v>
      </c>
      <c r="F17" s="56">
        <v>154741</v>
      </c>
      <c r="G17" s="56">
        <v>132938</v>
      </c>
      <c r="H17" s="56"/>
      <c r="I17">
        <v>480</v>
      </c>
      <c r="J17" t="s">
        <v>216</v>
      </c>
      <c r="K17" t="s">
        <v>220</v>
      </c>
    </row>
    <row r="18" spans="1:12" hidden="1" x14ac:dyDescent="0.25">
      <c r="A18" s="39">
        <v>86</v>
      </c>
      <c r="B18" t="s">
        <v>238</v>
      </c>
      <c r="C18">
        <v>177339</v>
      </c>
      <c r="D18" s="55">
        <v>37313</v>
      </c>
      <c r="E18" s="56">
        <v>142238</v>
      </c>
      <c r="F18" s="56"/>
      <c r="G18" s="56">
        <v>142238</v>
      </c>
      <c r="H18" s="56"/>
      <c r="I18">
        <v>583</v>
      </c>
      <c r="J18" t="s">
        <v>216</v>
      </c>
      <c r="K18" t="s">
        <v>220</v>
      </c>
    </row>
    <row r="19" spans="1:12" hidden="1" x14ac:dyDescent="0.25">
      <c r="A19" s="39">
        <v>86</v>
      </c>
      <c r="B19" t="s">
        <v>239</v>
      </c>
      <c r="C19">
        <v>176996</v>
      </c>
      <c r="D19" s="55">
        <v>35159</v>
      </c>
      <c r="E19" s="56">
        <v>142238</v>
      </c>
      <c r="F19" s="56"/>
      <c r="G19" s="56">
        <v>142238</v>
      </c>
      <c r="H19" s="56"/>
      <c r="I19">
        <v>480</v>
      </c>
      <c r="J19" t="s">
        <v>216</v>
      </c>
      <c r="K19" t="s">
        <v>220</v>
      </c>
    </row>
    <row r="20" spans="1:12" hidden="1" x14ac:dyDescent="0.25">
      <c r="A20" s="39">
        <v>86</v>
      </c>
      <c r="B20" t="s">
        <v>240</v>
      </c>
      <c r="C20">
        <v>177366</v>
      </c>
      <c r="D20" s="55">
        <v>38036</v>
      </c>
      <c r="E20" s="56" t="s">
        <v>241</v>
      </c>
      <c r="F20" s="56">
        <v>149424</v>
      </c>
      <c r="G20" s="56">
        <v>132961</v>
      </c>
      <c r="H20" s="56"/>
      <c r="I20">
        <v>600</v>
      </c>
      <c r="J20" t="s">
        <v>220</v>
      </c>
      <c r="K20" t="s">
        <v>220</v>
      </c>
    </row>
    <row r="21" spans="1:12" hidden="1" x14ac:dyDescent="0.25">
      <c r="A21" s="39">
        <v>86</v>
      </c>
      <c r="B21" t="s">
        <v>242</v>
      </c>
      <c r="C21">
        <v>258548</v>
      </c>
      <c r="D21" s="55">
        <v>39139</v>
      </c>
      <c r="E21" s="56">
        <v>149282</v>
      </c>
      <c r="F21" s="56" t="s">
        <v>243</v>
      </c>
      <c r="G21" s="56">
        <v>132961</v>
      </c>
      <c r="H21" s="56"/>
      <c r="I21">
        <v>290</v>
      </c>
      <c r="J21" t="s">
        <v>244</v>
      </c>
      <c r="K21" t="s">
        <v>220</v>
      </c>
    </row>
    <row r="22" spans="1:12" hidden="1" x14ac:dyDescent="0.25">
      <c r="A22" s="39">
        <v>86</v>
      </c>
      <c r="B22" t="s">
        <v>245</v>
      </c>
      <c r="C22">
        <v>194352</v>
      </c>
      <c r="D22" s="55">
        <v>38432</v>
      </c>
      <c r="E22" s="56">
        <v>143257</v>
      </c>
      <c r="F22" s="56"/>
      <c r="G22" s="56">
        <v>148098</v>
      </c>
      <c r="H22" s="56"/>
      <c r="I22">
        <v>410</v>
      </c>
      <c r="J22" t="s">
        <v>216</v>
      </c>
      <c r="K22" t="s">
        <v>220</v>
      </c>
    </row>
    <row r="23" spans="1:12" hidden="1" x14ac:dyDescent="0.25">
      <c r="A23" s="39">
        <v>86</v>
      </c>
      <c r="B23" t="s">
        <v>246</v>
      </c>
      <c r="C23">
        <v>287601</v>
      </c>
      <c r="D23" s="55">
        <v>39139</v>
      </c>
      <c r="E23" s="56">
        <v>103716</v>
      </c>
      <c r="F23" s="56">
        <v>109181</v>
      </c>
      <c r="G23" s="56">
        <v>103716</v>
      </c>
      <c r="H23" s="56"/>
      <c r="I23">
        <v>470</v>
      </c>
      <c r="J23" t="s">
        <v>216</v>
      </c>
      <c r="K23" t="s">
        <v>220</v>
      </c>
    </row>
    <row r="24" spans="1:12" hidden="1" x14ac:dyDescent="0.25">
      <c r="A24" s="39">
        <v>86</v>
      </c>
      <c r="B24" t="s">
        <v>247</v>
      </c>
      <c r="C24">
        <v>176721</v>
      </c>
      <c r="D24" s="55">
        <v>35593</v>
      </c>
      <c r="E24" s="56">
        <v>108029</v>
      </c>
      <c r="F24" s="56">
        <v>149424</v>
      </c>
      <c r="G24" s="56">
        <v>108029</v>
      </c>
      <c r="H24" s="56"/>
      <c r="I24">
        <v>420</v>
      </c>
      <c r="J24" t="s">
        <v>216</v>
      </c>
      <c r="K24" t="s">
        <v>220</v>
      </c>
    </row>
    <row r="25" spans="1:12" hidden="1" x14ac:dyDescent="0.25">
      <c r="A25" s="39">
        <v>86</v>
      </c>
      <c r="B25" t="s">
        <v>248</v>
      </c>
      <c r="C25">
        <v>116655</v>
      </c>
      <c r="D25" s="55">
        <v>34086</v>
      </c>
      <c r="E25" s="56">
        <v>149567</v>
      </c>
      <c r="F25" s="56"/>
      <c r="G25" s="56">
        <v>149567</v>
      </c>
      <c r="H25" s="56" t="s">
        <v>249</v>
      </c>
      <c r="I25">
        <v>360</v>
      </c>
      <c r="J25" t="s">
        <v>216</v>
      </c>
      <c r="K25" t="s">
        <v>217</v>
      </c>
      <c r="L25" t="s">
        <v>250</v>
      </c>
    </row>
    <row r="26" spans="1:12" hidden="1" x14ac:dyDescent="0.25">
      <c r="A26" s="39">
        <v>86</v>
      </c>
      <c r="B26" t="s">
        <v>251</v>
      </c>
      <c r="C26">
        <v>144485</v>
      </c>
      <c r="D26" s="55">
        <v>36944</v>
      </c>
      <c r="E26" s="56">
        <v>149204</v>
      </c>
      <c r="F26" s="56" t="s">
        <v>252</v>
      </c>
      <c r="G26" s="56">
        <v>149204</v>
      </c>
      <c r="H26" s="56"/>
      <c r="I26">
        <v>320</v>
      </c>
      <c r="J26" t="s">
        <v>220</v>
      </c>
      <c r="K26" t="s">
        <v>220</v>
      </c>
      <c r="L26" t="s">
        <v>253</v>
      </c>
    </row>
    <row r="27" spans="1:12" hidden="1" x14ac:dyDescent="0.25">
      <c r="A27" s="39">
        <v>86</v>
      </c>
      <c r="B27" t="s">
        <v>254</v>
      </c>
      <c r="C27" s="56" t="s">
        <v>255</v>
      </c>
      <c r="D27" s="55">
        <v>38036</v>
      </c>
      <c r="E27" s="56">
        <v>142238</v>
      </c>
      <c r="F27" s="56"/>
      <c r="G27" s="56">
        <v>142238</v>
      </c>
      <c r="H27" s="56"/>
      <c r="J27" t="s">
        <v>216</v>
      </c>
      <c r="K27" t="s">
        <v>220</v>
      </c>
    </row>
    <row r="28" spans="1:12" hidden="1" x14ac:dyDescent="0.25">
      <c r="A28" s="39">
        <v>86</v>
      </c>
      <c r="B28" t="s">
        <v>149</v>
      </c>
      <c r="C28">
        <v>194316</v>
      </c>
      <c r="D28" s="55">
        <v>38432</v>
      </c>
      <c r="E28" s="56">
        <v>143257</v>
      </c>
      <c r="F28" s="56"/>
      <c r="G28" s="56">
        <v>148098</v>
      </c>
      <c r="H28" s="56"/>
      <c r="I28">
        <v>290</v>
      </c>
      <c r="J28" t="s">
        <v>216</v>
      </c>
      <c r="K28" t="s">
        <v>256</v>
      </c>
    </row>
    <row r="29" spans="1:12" hidden="1" x14ac:dyDescent="0.25">
      <c r="A29" s="39">
        <v>86</v>
      </c>
      <c r="B29" t="s">
        <v>257</v>
      </c>
      <c r="C29">
        <v>194398</v>
      </c>
      <c r="D29" s="55">
        <v>38432</v>
      </c>
      <c r="E29" s="56">
        <v>143257</v>
      </c>
      <c r="F29" s="56"/>
      <c r="G29" s="56">
        <v>148098</v>
      </c>
      <c r="H29" s="56"/>
      <c r="I29">
        <v>420</v>
      </c>
      <c r="J29" t="s">
        <v>216</v>
      </c>
      <c r="K29" t="s">
        <v>217</v>
      </c>
    </row>
    <row r="30" spans="1:12" hidden="1" x14ac:dyDescent="0.25">
      <c r="A30" s="39">
        <v>86</v>
      </c>
      <c r="B30" t="s">
        <v>258</v>
      </c>
      <c r="C30">
        <v>114796</v>
      </c>
      <c r="D30" s="55">
        <v>35159</v>
      </c>
      <c r="E30" s="56">
        <v>143257</v>
      </c>
      <c r="F30" s="56"/>
      <c r="G30" s="56">
        <v>148098</v>
      </c>
      <c r="H30" s="56"/>
      <c r="I30">
        <v>398</v>
      </c>
      <c r="J30" t="s">
        <v>216</v>
      </c>
      <c r="K30" t="s">
        <v>217</v>
      </c>
    </row>
    <row r="31" spans="1:12" hidden="1" x14ac:dyDescent="0.25">
      <c r="A31" s="39">
        <v>86</v>
      </c>
      <c r="B31" t="s">
        <v>259</v>
      </c>
      <c r="C31">
        <v>195823</v>
      </c>
      <c r="D31" s="55">
        <v>38432</v>
      </c>
      <c r="E31" s="56" t="s">
        <v>260</v>
      </c>
      <c r="F31" s="56">
        <v>148340</v>
      </c>
      <c r="G31" s="56">
        <v>102962</v>
      </c>
      <c r="H31" s="56"/>
      <c r="J31" t="s">
        <v>216</v>
      </c>
      <c r="K31" t="s">
        <v>220</v>
      </c>
    </row>
    <row r="32" spans="1:12" hidden="1" x14ac:dyDescent="0.25">
      <c r="A32" s="39">
        <v>86</v>
      </c>
      <c r="B32" t="s">
        <v>183</v>
      </c>
      <c r="C32">
        <v>296485</v>
      </c>
      <c r="D32" s="55">
        <v>39511</v>
      </c>
      <c r="E32" s="56" t="s">
        <v>261</v>
      </c>
      <c r="F32" s="56" t="s">
        <v>262</v>
      </c>
      <c r="G32" s="56" t="s">
        <v>261</v>
      </c>
      <c r="H32" s="56"/>
      <c r="I32">
        <v>350</v>
      </c>
      <c r="J32" t="s">
        <v>216</v>
      </c>
      <c r="K32" t="s">
        <v>220</v>
      </c>
    </row>
    <row r="33" spans="1:12" hidden="1" x14ac:dyDescent="0.25">
      <c r="A33" s="39">
        <v>86</v>
      </c>
      <c r="B33" t="s">
        <v>263</v>
      </c>
      <c r="C33">
        <v>115102</v>
      </c>
      <c r="D33" s="55">
        <v>36572</v>
      </c>
      <c r="E33" s="56">
        <v>132938</v>
      </c>
      <c r="F33" s="56">
        <v>154741</v>
      </c>
      <c r="G33" s="56">
        <v>132938</v>
      </c>
      <c r="H33" s="56"/>
      <c r="I33">
        <v>430</v>
      </c>
      <c r="J33" t="s">
        <v>216</v>
      </c>
      <c r="K33" t="s">
        <v>220</v>
      </c>
    </row>
    <row r="34" spans="1:12" hidden="1" x14ac:dyDescent="0.25">
      <c r="A34" s="39">
        <v>86</v>
      </c>
      <c r="B34" t="s">
        <v>264</v>
      </c>
      <c r="C34">
        <v>176840</v>
      </c>
      <c r="D34" s="55">
        <v>36572</v>
      </c>
      <c r="E34" s="56">
        <v>107857</v>
      </c>
      <c r="F34" s="56">
        <v>156097</v>
      </c>
      <c r="G34" s="56">
        <v>107857</v>
      </c>
      <c r="H34" s="56"/>
      <c r="I34">
        <v>450</v>
      </c>
      <c r="J34" t="s">
        <v>216</v>
      </c>
      <c r="K34" t="s">
        <v>220</v>
      </c>
    </row>
    <row r="35" spans="1:12" hidden="1" x14ac:dyDescent="0.25">
      <c r="A35" s="39">
        <v>86</v>
      </c>
      <c r="B35" t="s">
        <v>265</v>
      </c>
      <c r="C35">
        <v>195098</v>
      </c>
      <c r="D35" s="55">
        <v>38432</v>
      </c>
      <c r="E35" s="56">
        <v>107857</v>
      </c>
      <c r="F35" s="56">
        <v>156097</v>
      </c>
      <c r="G35" s="56">
        <v>107857</v>
      </c>
      <c r="H35" s="56"/>
      <c r="I35">
        <v>450</v>
      </c>
      <c r="J35" t="s">
        <v>216</v>
      </c>
      <c r="K35" t="s">
        <v>220</v>
      </c>
    </row>
    <row r="36" spans="1:12" hidden="1" x14ac:dyDescent="0.25">
      <c r="A36" s="39">
        <v>86</v>
      </c>
      <c r="B36" t="s">
        <v>266</v>
      </c>
      <c r="C36">
        <v>177009</v>
      </c>
      <c r="D36" s="55">
        <v>37697</v>
      </c>
      <c r="E36" s="56">
        <v>149336</v>
      </c>
      <c r="F36" s="56">
        <v>154741</v>
      </c>
      <c r="G36" s="56">
        <v>149336</v>
      </c>
      <c r="H36" s="56"/>
      <c r="I36">
        <v>480</v>
      </c>
      <c r="J36" t="s">
        <v>216</v>
      </c>
      <c r="K36" t="s">
        <v>220</v>
      </c>
    </row>
    <row r="37" spans="1:12" hidden="1" x14ac:dyDescent="0.25">
      <c r="A37" s="39">
        <v>86</v>
      </c>
      <c r="B37" t="s">
        <v>267</v>
      </c>
      <c r="C37">
        <v>176758</v>
      </c>
      <c r="D37" s="55">
        <v>38036</v>
      </c>
      <c r="E37" s="56">
        <v>102335</v>
      </c>
      <c r="F37" s="56">
        <v>156097</v>
      </c>
      <c r="G37" s="56">
        <v>102335</v>
      </c>
      <c r="H37" s="56"/>
      <c r="I37">
        <v>430</v>
      </c>
      <c r="J37" t="s">
        <v>216</v>
      </c>
      <c r="K37" t="s">
        <v>220</v>
      </c>
    </row>
    <row r="38" spans="1:12" hidden="1" x14ac:dyDescent="0.25">
      <c r="A38" s="39">
        <v>86</v>
      </c>
      <c r="B38" t="s">
        <v>268</v>
      </c>
      <c r="C38">
        <v>164104</v>
      </c>
      <c r="D38" s="55">
        <v>35593</v>
      </c>
      <c r="E38" s="56">
        <v>149204</v>
      </c>
      <c r="F38" s="56">
        <v>100265</v>
      </c>
      <c r="G38" s="56">
        <v>149204</v>
      </c>
      <c r="H38" s="56"/>
      <c r="I38">
        <v>310</v>
      </c>
      <c r="J38" t="s">
        <v>216</v>
      </c>
      <c r="K38" t="s">
        <v>220</v>
      </c>
      <c r="L38" t="s">
        <v>218</v>
      </c>
    </row>
    <row r="39" spans="1:12" hidden="1" x14ac:dyDescent="0.25">
      <c r="A39" s="39">
        <v>86</v>
      </c>
      <c r="B39" t="s">
        <v>269</v>
      </c>
      <c r="C39">
        <v>133788</v>
      </c>
      <c r="D39" s="55">
        <v>34886</v>
      </c>
      <c r="E39" s="56">
        <v>149204</v>
      </c>
      <c r="F39" s="56">
        <v>100265</v>
      </c>
      <c r="G39" s="56">
        <v>149204</v>
      </c>
      <c r="H39" s="56"/>
      <c r="I39">
        <v>480</v>
      </c>
      <c r="J39" t="s">
        <v>216</v>
      </c>
      <c r="K39" t="s">
        <v>220</v>
      </c>
      <c r="L39" t="s">
        <v>250</v>
      </c>
    </row>
    <row r="40" spans="1:12" hidden="1" x14ac:dyDescent="0.25">
      <c r="A40" s="39">
        <v>86</v>
      </c>
      <c r="B40" t="s">
        <v>270</v>
      </c>
      <c r="C40">
        <v>176666</v>
      </c>
      <c r="D40" s="55">
        <v>37697</v>
      </c>
      <c r="E40" s="56" t="s">
        <v>230</v>
      </c>
      <c r="F40" s="56">
        <v>150952</v>
      </c>
      <c r="G40" s="56" t="s">
        <v>230</v>
      </c>
      <c r="H40" s="56"/>
      <c r="I40">
        <v>410</v>
      </c>
      <c r="J40" t="s">
        <v>216</v>
      </c>
      <c r="K40" t="s">
        <v>220</v>
      </c>
    </row>
    <row r="41" spans="1:12" hidden="1" x14ac:dyDescent="0.25">
      <c r="A41" s="39">
        <v>86</v>
      </c>
      <c r="B41" t="s">
        <v>271</v>
      </c>
      <c r="C41">
        <v>150408</v>
      </c>
      <c r="D41" s="55">
        <v>36572</v>
      </c>
      <c r="E41" s="56">
        <v>149204</v>
      </c>
      <c r="F41" s="56">
        <v>100265</v>
      </c>
      <c r="G41" s="56">
        <v>149204</v>
      </c>
      <c r="H41" s="56"/>
      <c r="I41">
        <v>580</v>
      </c>
      <c r="J41" t="s">
        <v>220</v>
      </c>
      <c r="K41" t="s">
        <v>217</v>
      </c>
      <c r="L41" t="s">
        <v>218</v>
      </c>
    </row>
    <row r="42" spans="1:12" hidden="1" x14ac:dyDescent="0.25">
      <c r="A42" s="39">
        <v>86</v>
      </c>
      <c r="B42" t="s">
        <v>272</v>
      </c>
      <c r="C42">
        <v>209739</v>
      </c>
      <c r="D42" s="55">
        <v>38790</v>
      </c>
      <c r="E42" s="56">
        <v>103716</v>
      </c>
      <c r="F42" s="56">
        <v>109181</v>
      </c>
      <c r="G42" s="56">
        <v>103716</v>
      </c>
      <c r="H42" s="56"/>
      <c r="I42">
        <v>350</v>
      </c>
      <c r="J42" t="s">
        <v>216</v>
      </c>
      <c r="K42" t="s">
        <v>220</v>
      </c>
    </row>
    <row r="43" spans="1:12" hidden="1" x14ac:dyDescent="0.25">
      <c r="A43" s="39">
        <v>86</v>
      </c>
      <c r="B43" t="s">
        <v>273</v>
      </c>
      <c r="C43">
        <v>208424</v>
      </c>
      <c r="D43" s="55">
        <v>38790</v>
      </c>
      <c r="E43" s="56">
        <v>149567</v>
      </c>
      <c r="F43" s="56"/>
      <c r="G43" s="56">
        <v>149567</v>
      </c>
      <c r="H43" s="56"/>
      <c r="I43">
        <v>380</v>
      </c>
      <c r="J43" t="s">
        <v>216</v>
      </c>
      <c r="K43" t="s">
        <v>220</v>
      </c>
      <c r="L43" t="s">
        <v>274</v>
      </c>
    </row>
    <row r="44" spans="1:12" hidden="1" x14ac:dyDescent="0.25">
      <c r="A44" s="39">
        <v>86</v>
      </c>
      <c r="B44" t="s">
        <v>275</v>
      </c>
      <c r="C44">
        <v>161499</v>
      </c>
      <c r="D44" s="55">
        <v>36944</v>
      </c>
      <c r="E44" s="56">
        <v>142238</v>
      </c>
      <c r="F44" s="56"/>
      <c r="G44" s="56">
        <v>142238</v>
      </c>
      <c r="H44" s="56"/>
      <c r="I44">
        <v>490</v>
      </c>
      <c r="J44" t="s">
        <v>216</v>
      </c>
      <c r="K44" t="s">
        <v>220</v>
      </c>
    </row>
    <row r="45" spans="1:12" hidden="1" x14ac:dyDescent="0.25">
      <c r="A45" s="39">
        <v>86</v>
      </c>
      <c r="B45" t="s">
        <v>276</v>
      </c>
      <c r="C45">
        <v>195070</v>
      </c>
      <c r="D45" s="55">
        <v>38432</v>
      </c>
      <c r="E45" s="56" t="s">
        <v>230</v>
      </c>
      <c r="F45" s="56">
        <v>150952</v>
      </c>
      <c r="G45" s="56" t="s">
        <v>277</v>
      </c>
      <c r="H45" s="56"/>
      <c r="I45">
        <v>480</v>
      </c>
      <c r="J45" t="s">
        <v>216</v>
      </c>
      <c r="K45" t="s">
        <v>220</v>
      </c>
    </row>
    <row r="46" spans="1:12" hidden="1" x14ac:dyDescent="0.25">
      <c r="A46" s="39">
        <v>86</v>
      </c>
      <c r="B46" t="s">
        <v>278</v>
      </c>
      <c r="C46">
        <v>176271</v>
      </c>
      <c r="D46" s="55">
        <v>36944</v>
      </c>
      <c r="E46" s="56">
        <v>143257</v>
      </c>
      <c r="F46" s="56"/>
      <c r="G46" s="56">
        <v>148098</v>
      </c>
      <c r="H46" s="56"/>
      <c r="I46">
        <v>330</v>
      </c>
      <c r="J46" t="s">
        <v>216</v>
      </c>
      <c r="K46" t="s">
        <v>220</v>
      </c>
    </row>
    <row r="47" spans="1:12" hidden="1" x14ac:dyDescent="0.25">
      <c r="A47" s="39">
        <v>86</v>
      </c>
      <c r="B47" t="s">
        <v>279</v>
      </c>
      <c r="C47">
        <v>142177</v>
      </c>
      <c r="D47" s="55">
        <v>35593</v>
      </c>
      <c r="E47" s="56">
        <v>149204</v>
      </c>
      <c r="F47" s="56">
        <v>100265</v>
      </c>
      <c r="G47" s="56">
        <v>149204</v>
      </c>
      <c r="H47" s="56"/>
      <c r="I47">
        <v>350</v>
      </c>
      <c r="J47" t="s">
        <v>216</v>
      </c>
      <c r="K47" t="s">
        <v>220</v>
      </c>
      <c r="L47" t="s">
        <v>218</v>
      </c>
    </row>
    <row r="48" spans="1:12" hidden="1" x14ac:dyDescent="0.25">
      <c r="A48" s="39">
        <v>86</v>
      </c>
      <c r="B48" t="s">
        <v>280</v>
      </c>
      <c r="C48">
        <v>176051</v>
      </c>
      <c r="D48" s="55">
        <v>38036</v>
      </c>
      <c r="E48" s="56">
        <v>102786</v>
      </c>
      <c r="F48" s="56"/>
      <c r="G48" s="56">
        <v>106191</v>
      </c>
      <c r="H48" s="56"/>
      <c r="I48">
        <v>290</v>
      </c>
      <c r="J48" t="s">
        <v>216</v>
      </c>
      <c r="K48" t="s">
        <v>217</v>
      </c>
    </row>
    <row r="49" spans="1:11" hidden="1" x14ac:dyDescent="0.25">
      <c r="A49" s="39">
        <v>86</v>
      </c>
      <c r="B49" t="s">
        <v>281</v>
      </c>
      <c r="C49">
        <v>176060</v>
      </c>
      <c r="D49" s="55">
        <v>38036</v>
      </c>
      <c r="E49" s="56" t="s">
        <v>282</v>
      </c>
      <c r="F49" s="56"/>
      <c r="G49" s="56">
        <v>138226</v>
      </c>
      <c r="H49" s="56"/>
      <c r="I49">
        <v>290</v>
      </c>
      <c r="J49" t="s">
        <v>216</v>
      </c>
      <c r="K49" t="s">
        <v>220</v>
      </c>
    </row>
    <row r="50" spans="1:11" hidden="1" x14ac:dyDescent="0.25">
      <c r="A50" s="39">
        <v>86</v>
      </c>
      <c r="B50" t="s">
        <v>283</v>
      </c>
      <c r="C50">
        <v>165932</v>
      </c>
      <c r="D50" s="55">
        <v>35593</v>
      </c>
      <c r="E50" s="56">
        <v>138226</v>
      </c>
      <c r="F50" s="56"/>
      <c r="G50" s="56">
        <v>138226</v>
      </c>
      <c r="H50" s="56"/>
      <c r="I50">
        <v>380</v>
      </c>
      <c r="J50" t="s">
        <v>216</v>
      </c>
      <c r="K50" t="s">
        <v>220</v>
      </c>
    </row>
    <row r="51" spans="1:11" hidden="1" x14ac:dyDescent="0.25">
      <c r="A51" s="39">
        <v>86</v>
      </c>
      <c r="B51" t="s">
        <v>284</v>
      </c>
      <c r="C51">
        <v>138774</v>
      </c>
      <c r="D51" s="55">
        <v>35593</v>
      </c>
      <c r="E51" s="56">
        <v>138226</v>
      </c>
      <c r="F51" s="56"/>
      <c r="G51" s="56">
        <v>138226</v>
      </c>
      <c r="H51" s="56"/>
      <c r="I51">
        <v>340</v>
      </c>
      <c r="J51" t="s">
        <v>216</v>
      </c>
      <c r="K51" t="s">
        <v>220</v>
      </c>
    </row>
    <row r="52" spans="1:11" hidden="1" x14ac:dyDescent="0.25">
      <c r="A52" s="39">
        <v>86</v>
      </c>
      <c r="B52" t="s">
        <v>285</v>
      </c>
      <c r="C52">
        <v>134837</v>
      </c>
      <c r="D52" s="55">
        <v>35852</v>
      </c>
      <c r="E52" s="56">
        <v>138226</v>
      </c>
      <c r="F52" s="56"/>
      <c r="G52" s="56">
        <v>138226</v>
      </c>
      <c r="H52" s="56"/>
      <c r="I52">
        <v>360</v>
      </c>
      <c r="J52" t="s">
        <v>216</v>
      </c>
      <c r="K52" t="s">
        <v>217</v>
      </c>
    </row>
    <row r="53" spans="1:11" hidden="1" x14ac:dyDescent="0.25">
      <c r="A53" s="39">
        <v>86</v>
      </c>
      <c r="B53" t="s">
        <v>286</v>
      </c>
      <c r="C53">
        <v>176363</v>
      </c>
      <c r="D53" s="55">
        <v>35852</v>
      </c>
      <c r="E53" s="56">
        <v>142238</v>
      </c>
      <c r="F53" s="56"/>
      <c r="G53" s="56">
        <v>142238</v>
      </c>
      <c r="H53" s="56"/>
      <c r="I53">
        <v>350</v>
      </c>
      <c r="J53" t="s">
        <v>216</v>
      </c>
      <c r="K53" t="s">
        <v>220</v>
      </c>
    </row>
    <row r="54" spans="1:11" hidden="1" x14ac:dyDescent="0.25">
      <c r="A54" s="39">
        <v>86</v>
      </c>
      <c r="B54" t="s">
        <v>287</v>
      </c>
      <c r="C54">
        <v>135656</v>
      </c>
      <c r="D54" s="55">
        <v>34886</v>
      </c>
      <c r="E54" s="56">
        <v>142238</v>
      </c>
      <c r="F54" s="56"/>
      <c r="G54" s="56">
        <v>142238</v>
      </c>
      <c r="H54" s="56"/>
      <c r="I54">
        <v>490</v>
      </c>
      <c r="J54" t="s">
        <v>216</v>
      </c>
      <c r="K54" t="s">
        <v>217</v>
      </c>
    </row>
    <row r="55" spans="1:11" hidden="1" x14ac:dyDescent="0.25">
      <c r="A55" s="39">
        <v>86</v>
      </c>
      <c r="B55" t="s">
        <v>288</v>
      </c>
      <c r="C55">
        <v>176464</v>
      </c>
      <c r="D55" s="55">
        <v>38036</v>
      </c>
      <c r="E55" s="56">
        <v>132961</v>
      </c>
      <c r="F55" s="56">
        <v>156097</v>
      </c>
      <c r="G55" s="56">
        <v>132961</v>
      </c>
      <c r="H55" s="56"/>
      <c r="I55">
        <v>370</v>
      </c>
      <c r="J55" t="s">
        <v>216</v>
      </c>
      <c r="K55" t="s">
        <v>220</v>
      </c>
    </row>
    <row r="56" spans="1:11" hidden="1" x14ac:dyDescent="0.25">
      <c r="A56" s="39">
        <v>86</v>
      </c>
      <c r="B56" t="s">
        <v>289</v>
      </c>
      <c r="C56">
        <v>175993</v>
      </c>
      <c r="D56" s="55">
        <v>38036</v>
      </c>
      <c r="E56" s="56">
        <v>107792</v>
      </c>
      <c r="F56" s="56">
        <v>150952</v>
      </c>
      <c r="G56" s="56">
        <v>132949</v>
      </c>
      <c r="H56" s="56"/>
      <c r="I56">
        <v>270</v>
      </c>
      <c r="J56" t="s">
        <v>216</v>
      </c>
      <c r="K56" t="s">
        <v>220</v>
      </c>
    </row>
    <row r="57" spans="1:11" hidden="1" x14ac:dyDescent="0.25">
      <c r="A57" s="39">
        <v>86</v>
      </c>
      <c r="B57" t="s">
        <v>290</v>
      </c>
      <c r="C57">
        <v>161774</v>
      </c>
      <c r="D57" s="55">
        <v>36944</v>
      </c>
      <c r="E57" s="56">
        <v>107792</v>
      </c>
      <c r="F57" s="56">
        <v>150952</v>
      </c>
      <c r="G57" s="56" t="s">
        <v>277</v>
      </c>
      <c r="H57" s="56"/>
      <c r="I57">
        <v>280</v>
      </c>
      <c r="J57" t="s">
        <v>216</v>
      </c>
      <c r="K57" t="s">
        <v>220</v>
      </c>
    </row>
    <row r="58" spans="1:11" hidden="1" x14ac:dyDescent="0.25">
      <c r="A58" s="39">
        <v>86</v>
      </c>
      <c r="B58" t="s">
        <v>291</v>
      </c>
      <c r="C58">
        <v>145323</v>
      </c>
      <c r="D58" s="55">
        <v>36207</v>
      </c>
      <c r="E58" s="56">
        <v>107792</v>
      </c>
      <c r="F58" s="56">
        <v>150952</v>
      </c>
      <c r="G58" s="56">
        <v>107792</v>
      </c>
      <c r="H58" s="56"/>
      <c r="I58">
        <v>310</v>
      </c>
      <c r="J58" t="s">
        <v>216</v>
      </c>
      <c r="K58" t="s">
        <v>220</v>
      </c>
    </row>
    <row r="59" spans="1:11" hidden="1" x14ac:dyDescent="0.25">
      <c r="A59" s="39">
        <v>86</v>
      </c>
      <c r="B59" t="s">
        <v>126</v>
      </c>
      <c r="C59">
        <v>148579</v>
      </c>
      <c r="D59" s="55">
        <v>36572</v>
      </c>
      <c r="E59" s="56">
        <v>107792</v>
      </c>
      <c r="F59" s="56">
        <v>150952</v>
      </c>
      <c r="G59" s="56">
        <v>107792</v>
      </c>
      <c r="H59" s="56"/>
      <c r="I59">
        <v>300</v>
      </c>
      <c r="J59" t="s">
        <v>216</v>
      </c>
      <c r="K59" t="s">
        <v>220</v>
      </c>
    </row>
    <row r="60" spans="1:11" hidden="1" x14ac:dyDescent="0.25">
      <c r="A60" s="39">
        <v>86</v>
      </c>
      <c r="B60" t="s">
        <v>292</v>
      </c>
      <c r="C60">
        <v>116462</v>
      </c>
      <c r="D60" s="55">
        <v>36944</v>
      </c>
      <c r="E60" s="56">
        <v>107792</v>
      </c>
      <c r="F60" s="56">
        <v>150952</v>
      </c>
      <c r="G60" s="56">
        <v>107792</v>
      </c>
      <c r="H60" s="56"/>
      <c r="I60">
        <v>320</v>
      </c>
      <c r="J60" t="s">
        <v>216</v>
      </c>
      <c r="K60" t="s">
        <v>220</v>
      </c>
    </row>
    <row r="61" spans="1:11" hidden="1" x14ac:dyDescent="0.25">
      <c r="A61" s="39">
        <v>86</v>
      </c>
      <c r="B61" t="s">
        <v>293</v>
      </c>
      <c r="C61">
        <v>137340</v>
      </c>
      <c r="D61" s="55">
        <v>35593</v>
      </c>
      <c r="E61" s="56">
        <v>107792</v>
      </c>
      <c r="F61" s="56">
        <v>143257</v>
      </c>
      <c r="G61" s="56">
        <v>107792</v>
      </c>
      <c r="H61" s="56"/>
      <c r="I61">
        <v>380</v>
      </c>
      <c r="J61" t="s">
        <v>216</v>
      </c>
      <c r="K61" t="s">
        <v>220</v>
      </c>
    </row>
    <row r="62" spans="1:11" hidden="1" x14ac:dyDescent="0.25">
      <c r="A62" s="39">
        <v>86</v>
      </c>
      <c r="B62" t="s">
        <v>127</v>
      </c>
      <c r="C62">
        <v>176675</v>
      </c>
      <c r="D62" s="55">
        <v>35159</v>
      </c>
      <c r="E62" s="56">
        <v>107792</v>
      </c>
      <c r="F62" s="56">
        <v>143257</v>
      </c>
      <c r="G62" s="56">
        <v>107792</v>
      </c>
      <c r="H62" s="56"/>
      <c r="I62">
        <v>410</v>
      </c>
      <c r="J62" t="s">
        <v>216</v>
      </c>
      <c r="K62" t="s">
        <v>220</v>
      </c>
    </row>
    <row r="63" spans="1:11" hidden="1" x14ac:dyDescent="0.25">
      <c r="A63" s="39">
        <v>86</v>
      </c>
      <c r="B63" t="s">
        <v>294</v>
      </c>
      <c r="C63">
        <v>176684</v>
      </c>
      <c r="D63" s="55">
        <v>36207</v>
      </c>
      <c r="E63" s="56">
        <v>107792</v>
      </c>
      <c r="F63" s="56">
        <v>150952</v>
      </c>
      <c r="G63" s="56">
        <v>107792</v>
      </c>
      <c r="H63" s="56"/>
      <c r="I63">
        <v>410</v>
      </c>
      <c r="J63" t="s">
        <v>216</v>
      </c>
      <c r="K63" t="s">
        <v>220</v>
      </c>
    </row>
    <row r="64" spans="1:11" hidden="1" x14ac:dyDescent="0.25">
      <c r="A64" s="39">
        <v>86</v>
      </c>
      <c r="B64" t="s">
        <v>295</v>
      </c>
      <c r="C64">
        <v>141367</v>
      </c>
      <c r="D64" s="55">
        <v>35593</v>
      </c>
      <c r="E64" s="56">
        <v>107792</v>
      </c>
      <c r="F64" s="56">
        <v>143257</v>
      </c>
      <c r="G64" s="56">
        <v>107792</v>
      </c>
      <c r="H64" s="56"/>
      <c r="I64">
        <v>450</v>
      </c>
      <c r="J64" t="s">
        <v>296</v>
      </c>
      <c r="K64" t="s">
        <v>217</v>
      </c>
    </row>
    <row r="65" spans="1:12" x14ac:dyDescent="0.25">
      <c r="A65" s="39">
        <v>86</v>
      </c>
      <c r="B65" t="s">
        <v>297</v>
      </c>
      <c r="C65">
        <v>176006</v>
      </c>
      <c r="D65" s="55">
        <v>37697</v>
      </c>
      <c r="E65" s="56" t="s">
        <v>230</v>
      </c>
      <c r="F65" s="56">
        <v>150952</v>
      </c>
      <c r="G65" s="56" t="s">
        <v>230</v>
      </c>
      <c r="H65" s="56"/>
      <c r="I65">
        <v>280</v>
      </c>
      <c r="J65" t="s">
        <v>216</v>
      </c>
      <c r="K65" t="s">
        <v>220</v>
      </c>
    </row>
    <row r="66" spans="1:12" x14ac:dyDescent="0.25">
      <c r="A66" s="39">
        <v>86</v>
      </c>
      <c r="B66" t="s">
        <v>124</v>
      </c>
      <c r="C66">
        <v>176170</v>
      </c>
      <c r="D66" s="55">
        <v>37697</v>
      </c>
      <c r="E66" s="56" t="s">
        <v>230</v>
      </c>
      <c r="F66" s="56">
        <v>150952</v>
      </c>
      <c r="G66" s="56" t="s">
        <v>230</v>
      </c>
      <c r="H66" s="56"/>
      <c r="I66">
        <v>310</v>
      </c>
      <c r="J66" t="s">
        <v>216</v>
      </c>
      <c r="K66" t="s">
        <v>220</v>
      </c>
    </row>
    <row r="67" spans="1:12" x14ac:dyDescent="0.25">
      <c r="A67" s="39">
        <v>86</v>
      </c>
      <c r="B67" t="s">
        <v>62</v>
      </c>
      <c r="C67">
        <v>326632</v>
      </c>
      <c r="D67" s="55">
        <v>40247</v>
      </c>
      <c r="E67" s="56" t="s">
        <v>230</v>
      </c>
      <c r="F67" s="56" t="s">
        <v>298</v>
      </c>
      <c r="G67" s="56" t="s">
        <v>299</v>
      </c>
      <c r="H67" s="56"/>
      <c r="I67">
        <v>290</v>
      </c>
      <c r="J67" t="s">
        <v>216</v>
      </c>
      <c r="K67" t="s">
        <v>220</v>
      </c>
      <c r="L67" t="s">
        <v>300</v>
      </c>
    </row>
    <row r="68" spans="1:12" x14ac:dyDescent="0.25">
      <c r="A68" s="39">
        <v>86</v>
      </c>
      <c r="B68" t="s">
        <v>301</v>
      </c>
      <c r="C68">
        <v>176473</v>
      </c>
      <c r="D68" s="55">
        <v>37697</v>
      </c>
      <c r="E68" s="56" t="s">
        <v>230</v>
      </c>
      <c r="F68" s="56">
        <v>150952</v>
      </c>
      <c r="G68" s="56" t="s">
        <v>230</v>
      </c>
      <c r="H68" s="56"/>
      <c r="I68">
        <v>370</v>
      </c>
      <c r="J68" t="s">
        <v>216</v>
      </c>
      <c r="K68" t="s">
        <v>220</v>
      </c>
    </row>
    <row r="69" spans="1:12" x14ac:dyDescent="0.25">
      <c r="A69" s="39">
        <v>86</v>
      </c>
      <c r="B69" t="s">
        <v>125</v>
      </c>
      <c r="C69">
        <v>176813</v>
      </c>
      <c r="D69" s="55">
        <v>38036</v>
      </c>
      <c r="E69" s="56" t="s">
        <v>230</v>
      </c>
      <c r="F69" s="56">
        <v>150952</v>
      </c>
      <c r="G69" s="56" t="s">
        <v>230</v>
      </c>
      <c r="H69" s="56"/>
      <c r="I69">
        <v>440</v>
      </c>
      <c r="J69" t="s">
        <v>216</v>
      </c>
      <c r="K69" t="s">
        <v>220</v>
      </c>
      <c r="L69" t="s">
        <v>218</v>
      </c>
    </row>
    <row r="70" spans="1:12" x14ac:dyDescent="0.25">
      <c r="A70" s="39">
        <v>86</v>
      </c>
      <c r="B70" t="s">
        <v>302</v>
      </c>
      <c r="C70">
        <v>176886</v>
      </c>
      <c r="D70" s="55">
        <v>37697</v>
      </c>
      <c r="E70" s="56" t="s">
        <v>230</v>
      </c>
      <c r="F70" s="56">
        <v>150952</v>
      </c>
      <c r="G70" s="56" t="s">
        <v>230</v>
      </c>
      <c r="H70" s="56"/>
      <c r="I70">
        <v>460</v>
      </c>
      <c r="J70" t="s">
        <v>216</v>
      </c>
      <c r="K70" t="s">
        <v>220</v>
      </c>
    </row>
    <row r="71" spans="1:12" x14ac:dyDescent="0.25">
      <c r="A71" s="39">
        <v>86</v>
      </c>
      <c r="B71" t="s">
        <v>303</v>
      </c>
      <c r="C71">
        <v>281740</v>
      </c>
      <c r="D71" s="55">
        <v>39139</v>
      </c>
      <c r="E71" s="56" t="s">
        <v>230</v>
      </c>
      <c r="F71" s="56">
        <v>150952</v>
      </c>
      <c r="G71" s="56">
        <v>132949</v>
      </c>
      <c r="H71" s="56"/>
      <c r="I71">
        <v>480</v>
      </c>
      <c r="J71" t="s">
        <v>216</v>
      </c>
      <c r="K71" t="s">
        <v>220</v>
      </c>
    </row>
    <row r="72" spans="1:12" x14ac:dyDescent="0.25">
      <c r="A72" s="39">
        <v>86</v>
      </c>
      <c r="B72" t="s">
        <v>304</v>
      </c>
      <c r="C72">
        <v>204660</v>
      </c>
      <c r="D72" s="55">
        <v>38790</v>
      </c>
      <c r="E72" s="56" t="s">
        <v>230</v>
      </c>
      <c r="F72" s="56">
        <v>150952</v>
      </c>
      <c r="G72" s="56">
        <v>132949</v>
      </c>
      <c r="H72" s="56"/>
      <c r="I72">
        <v>300</v>
      </c>
      <c r="J72" t="s">
        <v>216</v>
      </c>
      <c r="K72" t="s">
        <v>220</v>
      </c>
    </row>
    <row r="73" spans="1:12" x14ac:dyDescent="0.25">
      <c r="A73" s="39">
        <v>86</v>
      </c>
      <c r="B73" t="s">
        <v>305</v>
      </c>
      <c r="C73">
        <v>210472</v>
      </c>
      <c r="D73" s="55">
        <v>39139</v>
      </c>
      <c r="E73" s="56" t="s">
        <v>230</v>
      </c>
      <c r="F73" s="56">
        <v>150952</v>
      </c>
      <c r="G73" s="56">
        <v>132949</v>
      </c>
      <c r="H73" s="56"/>
      <c r="I73">
        <v>350</v>
      </c>
      <c r="J73" t="s">
        <v>216</v>
      </c>
      <c r="K73" t="s">
        <v>220</v>
      </c>
    </row>
    <row r="74" spans="1:12" x14ac:dyDescent="0.25">
      <c r="A74" s="39">
        <v>86</v>
      </c>
      <c r="B74" t="s">
        <v>306</v>
      </c>
      <c r="C74">
        <v>202600</v>
      </c>
      <c r="D74" s="55">
        <v>38790</v>
      </c>
      <c r="E74" s="56" t="s">
        <v>230</v>
      </c>
      <c r="F74" s="56">
        <v>150952</v>
      </c>
      <c r="G74" s="56">
        <v>132949</v>
      </c>
      <c r="H74" s="56"/>
      <c r="I74">
        <v>330</v>
      </c>
      <c r="J74" t="s">
        <v>216</v>
      </c>
      <c r="K74" t="s">
        <v>220</v>
      </c>
    </row>
    <row r="75" spans="1:12" x14ac:dyDescent="0.25">
      <c r="A75" s="39">
        <v>86</v>
      </c>
      <c r="B75" t="s">
        <v>45</v>
      </c>
      <c r="C75">
        <v>302287</v>
      </c>
      <c r="D75" s="55">
        <v>39139</v>
      </c>
      <c r="E75" s="56" t="s">
        <v>230</v>
      </c>
      <c r="F75" s="56">
        <v>150952</v>
      </c>
      <c r="G75" s="56">
        <v>132949</v>
      </c>
      <c r="H75" s="56"/>
      <c r="I75">
        <v>390</v>
      </c>
      <c r="J75" t="s">
        <v>216</v>
      </c>
      <c r="K75" t="s">
        <v>220</v>
      </c>
      <c r="L75" t="s">
        <v>218</v>
      </c>
    </row>
    <row r="76" spans="1:12" x14ac:dyDescent="0.25">
      <c r="A76" s="39">
        <v>86</v>
      </c>
      <c r="B76" t="s">
        <v>307</v>
      </c>
      <c r="C76">
        <v>195025</v>
      </c>
      <c r="D76" s="55">
        <v>38432</v>
      </c>
      <c r="E76" s="56" t="s">
        <v>230</v>
      </c>
      <c r="F76" s="56">
        <v>150952</v>
      </c>
      <c r="G76" s="56">
        <v>107792</v>
      </c>
      <c r="H76" s="56"/>
      <c r="I76">
        <v>340</v>
      </c>
      <c r="J76" t="s">
        <v>216</v>
      </c>
      <c r="K76" t="s">
        <v>220</v>
      </c>
      <c r="L76" t="s">
        <v>218</v>
      </c>
    </row>
    <row r="77" spans="1:12" x14ac:dyDescent="0.25">
      <c r="A77" s="39">
        <v>86</v>
      </c>
      <c r="B77" t="s">
        <v>308</v>
      </c>
      <c r="C77">
        <v>179106</v>
      </c>
      <c r="D77" s="55">
        <v>38790</v>
      </c>
      <c r="E77" s="56" t="s">
        <v>230</v>
      </c>
      <c r="F77" s="56">
        <v>150952</v>
      </c>
      <c r="G77" s="56">
        <v>132949</v>
      </c>
      <c r="H77" s="56"/>
      <c r="I77">
        <v>320</v>
      </c>
      <c r="J77" t="s">
        <v>216</v>
      </c>
      <c r="K77" t="s">
        <v>220</v>
      </c>
    </row>
    <row r="78" spans="1:12" x14ac:dyDescent="0.25">
      <c r="A78" s="39">
        <v>86</v>
      </c>
      <c r="B78" t="s">
        <v>309</v>
      </c>
      <c r="C78">
        <v>260293</v>
      </c>
      <c r="D78" s="55">
        <v>39139</v>
      </c>
      <c r="E78" s="56" t="s">
        <v>230</v>
      </c>
      <c r="F78" s="56">
        <v>150952</v>
      </c>
      <c r="G78" s="56">
        <v>132949</v>
      </c>
      <c r="H78" s="56"/>
      <c r="I78">
        <v>320</v>
      </c>
      <c r="J78" t="s">
        <v>220</v>
      </c>
      <c r="K78" t="s">
        <v>217</v>
      </c>
    </row>
    <row r="79" spans="1:12" x14ac:dyDescent="0.25">
      <c r="A79" s="39">
        <v>86</v>
      </c>
      <c r="B79" t="s">
        <v>66</v>
      </c>
      <c r="C79">
        <v>309224</v>
      </c>
      <c r="D79" s="55">
        <v>39882</v>
      </c>
      <c r="E79" s="56" t="s">
        <v>230</v>
      </c>
      <c r="F79" s="56" t="s">
        <v>298</v>
      </c>
      <c r="G79" s="56" t="s">
        <v>299</v>
      </c>
      <c r="H79" s="56"/>
      <c r="I79">
        <v>360</v>
      </c>
      <c r="J79" t="s">
        <v>216</v>
      </c>
      <c r="K79" t="s">
        <v>220</v>
      </c>
    </row>
    <row r="80" spans="1:12" x14ac:dyDescent="0.25">
      <c r="A80" s="39">
        <v>86</v>
      </c>
      <c r="B80" t="s">
        <v>310</v>
      </c>
      <c r="C80">
        <v>309325</v>
      </c>
      <c r="D80" s="55">
        <v>39882</v>
      </c>
      <c r="E80" s="56" t="s">
        <v>230</v>
      </c>
      <c r="F80" s="56" t="s">
        <v>298</v>
      </c>
      <c r="G80" s="56" t="s">
        <v>299</v>
      </c>
      <c r="H80" s="56"/>
      <c r="I80">
        <v>350</v>
      </c>
      <c r="J80" t="s">
        <v>216</v>
      </c>
      <c r="K80" t="s">
        <v>217</v>
      </c>
      <c r="L80" t="s">
        <v>218</v>
      </c>
    </row>
    <row r="81" spans="1:12" x14ac:dyDescent="0.25">
      <c r="A81" s="39">
        <v>86</v>
      </c>
      <c r="B81" t="s">
        <v>311</v>
      </c>
      <c r="C81">
        <v>195034</v>
      </c>
      <c r="D81" s="55">
        <v>38432</v>
      </c>
      <c r="E81" s="56" t="s">
        <v>230</v>
      </c>
      <c r="F81" s="56">
        <v>150952</v>
      </c>
      <c r="G81" s="56">
        <v>107792</v>
      </c>
      <c r="H81" s="56"/>
      <c r="I81">
        <v>400</v>
      </c>
      <c r="J81" t="s">
        <v>216</v>
      </c>
      <c r="K81" t="s">
        <v>220</v>
      </c>
    </row>
    <row r="82" spans="1:12" x14ac:dyDescent="0.25">
      <c r="A82" s="39">
        <v>86</v>
      </c>
      <c r="B82" t="s">
        <v>312</v>
      </c>
      <c r="C82">
        <v>179115</v>
      </c>
      <c r="D82" s="55">
        <v>38790</v>
      </c>
      <c r="E82" s="56" t="s">
        <v>230</v>
      </c>
      <c r="F82" s="56">
        <v>150952</v>
      </c>
      <c r="G82" s="56" t="s">
        <v>299</v>
      </c>
      <c r="H82" s="56"/>
      <c r="I82">
        <v>410</v>
      </c>
      <c r="J82" t="s">
        <v>216</v>
      </c>
      <c r="K82" t="s">
        <v>220</v>
      </c>
    </row>
    <row r="83" spans="1:12" x14ac:dyDescent="0.25">
      <c r="A83" s="39">
        <v>86</v>
      </c>
      <c r="B83" t="s">
        <v>313</v>
      </c>
      <c r="C83">
        <v>195043</v>
      </c>
      <c r="D83" s="55">
        <v>38432</v>
      </c>
      <c r="E83" s="56" t="s">
        <v>230</v>
      </c>
      <c r="F83" s="56">
        <v>150952</v>
      </c>
      <c r="G83" s="56">
        <v>107792</v>
      </c>
      <c r="H83" s="56"/>
      <c r="I83">
        <v>440</v>
      </c>
      <c r="J83" t="s">
        <v>216</v>
      </c>
      <c r="K83" t="s">
        <v>220</v>
      </c>
    </row>
    <row r="84" spans="1:12" x14ac:dyDescent="0.25">
      <c r="A84" s="39">
        <v>86</v>
      </c>
      <c r="B84" t="s">
        <v>314</v>
      </c>
      <c r="C84">
        <v>309123</v>
      </c>
      <c r="D84" s="55">
        <v>39882</v>
      </c>
      <c r="E84" s="56" t="s">
        <v>230</v>
      </c>
      <c r="F84" s="56" t="s">
        <v>298</v>
      </c>
      <c r="G84" s="56" t="s">
        <v>299</v>
      </c>
      <c r="H84" s="56"/>
      <c r="I84">
        <v>380</v>
      </c>
      <c r="J84" t="s">
        <v>216</v>
      </c>
      <c r="K84" t="s">
        <v>220</v>
      </c>
    </row>
    <row r="85" spans="1:12" x14ac:dyDescent="0.25">
      <c r="A85" s="39">
        <v>86</v>
      </c>
      <c r="B85" t="s">
        <v>315</v>
      </c>
      <c r="C85">
        <v>195061</v>
      </c>
      <c r="D85" s="55">
        <v>38432</v>
      </c>
      <c r="E85" s="56" t="s">
        <v>230</v>
      </c>
      <c r="F85" s="56">
        <v>150952</v>
      </c>
      <c r="G85" s="56">
        <v>107792</v>
      </c>
      <c r="H85" s="56"/>
      <c r="I85">
        <v>400</v>
      </c>
      <c r="J85" t="s">
        <v>216</v>
      </c>
      <c r="K85" t="s">
        <v>220</v>
      </c>
    </row>
    <row r="86" spans="1:12" x14ac:dyDescent="0.25">
      <c r="A86" s="39">
        <v>86</v>
      </c>
      <c r="B86" t="s">
        <v>316</v>
      </c>
      <c r="C86">
        <v>204707</v>
      </c>
      <c r="D86" s="55">
        <v>38790</v>
      </c>
      <c r="E86" s="56" t="s">
        <v>230</v>
      </c>
      <c r="F86" s="56">
        <v>150952</v>
      </c>
      <c r="G86" s="56">
        <v>132949</v>
      </c>
      <c r="H86" s="56"/>
      <c r="I86">
        <v>370</v>
      </c>
      <c r="J86" t="s">
        <v>216</v>
      </c>
      <c r="K86" t="s">
        <v>220</v>
      </c>
    </row>
    <row r="87" spans="1:12" x14ac:dyDescent="0.25">
      <c r="A87" s="39">
        <v>86</v>
      </c>
      <c r="B87" t="s">
        <v>317</v>
      </c>
      <c r="C87">
        <v>282578</v>
      </c>
      <c r="D87" s="55">
        <v>39882</v>
      </c>
      <c r="E87" s="56" t="s">
        <v>230</v>
      </c>
      <c r="F87" s="56" t="s">
        <v>298</v>
      </c>
      <c r="G87" s="56" t="s">
        <v>299</v>
      </c>
      <c r="H87" s="56"/>
      <c r="I87">
        <v>360</v>
      </c>
      <c r="J87" t="s">
        <v>216</v>
      </c>
      <c r="K87" t="s">
        <v>220</v>
      </c>
    </row>
    <row r="88" spans="1:12" x14ac:dyDescent="0.25">
      <c r="A88" s="39">
        <v>86</v>
      </c>
      <c r="B88" t="s">
        <v>318</v>
      </c>
      <c r="C88">
        <v>262437</v>
      </c>
      <c r="D88" s="55">
        <v>39882</v>
      </c>
      <c r="E88" s="56" t="s">
        <v>230</v>
      </c>
      <c r="F88" s="56" t="s">
        <v>298</v>
      </c>
      <c r="G88" s="56" t="s">
        <v>299</v>
      </c>
      <c r="H88" s="56"/>
      <c r="I88">
        <v>360</v>
      </c>
      <c r="J88" t="s">
        <v>216</v>
      </c>
      <c r="K88" t="s">
        <v>220</v>
      </c>
      <c r="L88" t="s">
        <v>218</v>
      </c>
    </row>
    <row r="89" spans="1:12" x14ac:dyDescent="0.25">
      <c r="A89" s="39">
        <v>86</v>
      </c>
      <c r="B89" t="s">
        <v>319</v>
      </c>
      <c r="C89">
        <v>262400</v>
      </c>
      <c r="D89" s="55">
        <v>39882</v>
      </c>
      <c r="E89" s="56" t="s">
        <v>230</v>
      </c>
      <c r="F89" s="56" t="s">
        <v>298</v>
      </c>
      <c r="G89" s="56" t="s">
        <v>299</v>
      </c>
      <c r="H89" s="56"/>
      <c r="I89">
        <v>440</v>
      </c>
      <c r="J89" t="s">
        <v>216</v>
      </c>
      <c r="K89" t="s">
        <v>220</v>
      </c>
      <c r="L89" t="s">
        <v>218</v>
      </c>
    </row>
    <row r="90" spans="1:12" x14ac:dyDescent="0.25">
      <c r="A90" s="39">
        <v>86</v>
      </c>
      <c r="B90" t="s">
        <v>320</v>
      </c>
      <c r="C90">
        <v>287812</v>
      </c>
      <c r="D90" s="55">
        <v>39511</v>
      </c>
      <c r="E90" s="56" t="s">
        <v>230</v>
      </c>
      <c r="F90" s="56" t="s">
        <v>298</v>
      </c>
      <c r="G90" s="56" t="s">
        <v>299</v>
      </c>
      <c r="H90" s="56"/>
      <c r="I90">
        <v>480</v>
      </c>
      <c r="J90" t="s">
        <v>220</v>
      </c>
      <c r="K90" t="s">
        <v>217</v>
      </c>
      <c r="L90" t="s">
        <v>218</v>
      </c>
    </row>
    <row r="91" spans="1:12" x14ac:dyDescent="0.25">
      <c r="A91" s="39">
        <v>86</v>
      </c>
      <c r="B91" t="s">
        <v>321</v>
      </c>
      <c r="C91">
        <v>204725</v>
      </c>
      <c r="D91" s="55">
        <v>38790</v>
      </c>
      <c r="E91" s="56" t="s">
        <v>230</v>
      </c>
      <c r="F91" s="56">
        <v>150952</v>
      </c>
      <c r="G91" s="56">
        <v>132949</v>
      </c>
      <c r="H91" s="56"/>
      <c r="I91">
        <v>400</v>
      </c>
      <c r="J91" t="s">
        <v>216</v>
      </c>
      <c r="K91" t="s">
        <v>220</v>
      </c>
      <c r="L91" t="s">
        <v>218</v>
      </c>
    </row>
    <row r="92" spans="1:12" x14ac:dyDescent="0.25">
      <c r="A92" s="39">
        <v>86</v>
      </c>
      <c r="B92" t="s">
        <v>322</v>
      </c>
      <c r="C92" s="56" t="s">
        <v>323</v>
      </c>
      <c r="D92" s="55">
        <v>39511</v>
      </c>
      <c r="E92" s="56" t="s">
        <v>230</v>
      </c>
      <c r="F92" s="56" t="s">
        <v>298</v>
      </c>
      <c r="G92" s="56" t="s">
        <v>299</v>
      </c>
      <c r="H92" s="56"/>
      <c r="I92">
        <v>420</v>
      </c>
      <c r="J92" t="s">
        <v>216</v>
      </c>
      <c r="K92" t="s">
        <v>220</v>
      </c>
      <c r="L92" t="s">
        <v>218</v>
      </c>
    </row>
    <row r="93" spans="1:12" x14ac:dyDescent="0.25">
      <c r="A93" s="39">
        <v>86</v>
      </c>
      <c r="B93" t="s">
        <v>324</v>
      </c>
      <c r="C93" s="56" t="s">
        <v>325</v>
      </c>
      <c r="D93" s="55">
        <v>40247</v>
      </c>
      <c r="E93" s="56" t="s">
        <v>230</v>
      </c>
      <c r="F93" s="56" t="s">
        <v>298</v>
      </c>
      <c r="G93" s="56" t="s">
        <v>230</v>
      </c>
      <c r="H93" s="56"/>
      <c r="I93">
        <v>390</v>
      </c>
      <c r="J93" t="s">
        <v>216</v>
      </c>
      <c r="K93" t="s">
        <v>220</v>
      </c>
      <c r="L93" t="s">
        <v>218</v>
      </c>
    </row>
    <row r="94" spans="1:12" x14ac:dyDescent="0.25">
      <c r="A94" s="39">
        <v>86</v>
      </c>
      <c r="B94" t="s">
        <v>75</v>
      </c>
      <c r="C94" s="56" t="s">
        <v>326</v>
      </c>
      <c r="D94" s="55">
        <v>40247</v>
      </c>
      <c r="E94" s="56" t="s">
        <v>230</v>
      </c>
      <c r="F94" s="56" t="s">
        <v>298</v>
      </c>
      <c r="G94" s="56" t="s">
        <v>299</v>
      </c>
      <c r="H94" s="56"/>
      <c r="I94">
        <v>490</v>
      </c>
      <c r="J94" t="s">
        <v>216</v>
      </c>
      <c r="K94" t="s">
        <v>220</v>
      </c>
      <c r="L94" t="s">
        <v>218</v>
      </c>
    </row>
    <row r="95" spans="1:12" x14ac:dyDescent="0.25">
      <c r="A95" s="39">
        <v>86</v>
      </c>
      <c r="B95" t="s">
        <v>327</v>
      </c>
      <c r="C95">
        <v>204734</v>
      </c>
      <c r="D95" s="55">
        <v>38790</v>
      </c>
      <c r="E95" s="56" t="s">
        <v>230</v>
      </c>
      <c r="F95" s="56">
        <v>150952</v>
      </c>
      <c r="G95" s="56">
        <v>132949</v>
      </c>
      <c r="H95" s="56"/>
      <c r="I95">
        <v>470</v>
      </c>
      <c r="J95" t="s">
        <v>216</v>
      </c>
      <c r="K95" t="s">
        <v>220</v>
      </c>
      <c r="L95" t="s">
        <v>218</v>
      </c>
    </row>
    <row r="96" spans="1:12" hidden="1" x14ac:dyDescent="0.25">
      <c r="A96" s="39">
        <v>86</v>
      </c>
      <c r="B96" t="s">
        <v>328</v>
      </c>
      <c r="C96">
        <v>176767</v>
      </c>
      <c r="D96" s="55">
        <v>35159</v>
      </c>
      <c r="E96" s="56">
        <v>107857</v>
      </c>
      <c r="F96" s="56">
        <v>156097</v>
      </c>
      <c r="G96" s="56">
        <v>107857</v>
      </c>
      <c r="H96" s="56"/>
      <c r="I96">
        <v>430</v>
      </c>
      <c r="J96" t="s">
        <v>216</v>
      </c>
      <c r="K96" t="s">
        <v>217</v>
      </c>
    </row>
    <row r="97" spans="1:12" hidden="1" x14ac:dyDescent="0.25">
      <c r="A97" s="39">
        <v>86</v>
      </c>
      <c r="B97" t="s">
        <v>329</v>
      </c>
      <c r="C97">
        <v>176501</v>
      </c>
      <c r="D97" s="55">
        <v>34886</v>
      </c>
      <c r="E97" s="56">
        <v>142238</v>
      </c>
      <c r="F97" s="56"/>
      <c r="G97" s="56">
        <v>142238</v>
      </c>
      <c r="H97" s="56"/>
      <c r="I97">
        <v>380</v>
      </c>
      <c r="J97" t="s">
        <v>220</v>
      </c>
      <c r="K97" t="s">
        <v>217</v>
      </c>
    </row>
    <row r="98" spans="1:12" hidden="1" x14ac:dyDescent="0.25">
      <c r="A98" s="39">
        <v>86</v>
      </c>
      <c r="B98" t="s">
        <v>330</v>
      </c>
      <c r="C98">
        <v>147503</v>
      </c>
      <c r="D98" s="55">
        <v>36207</v>
      </c>
      <c r="E98" s="56" t="s">
        <v>331</v>
      </c>
      <c r="F98" s="56">
        <v>149424</v>
      </c>
      <c r="G98" s="56" t="s">
        <v>331</v>
      </c>
      <c r="H98" s="56"/>
      <c r="I98">
        <v>490</v>
      </c>
      <c r="J98" t="s">
        <v>216</v>
      </c>
      <c r="K98" t="s">
        <v>220</v>
      </c>
    </row>
    <row r="99" spans="1:12" hidden="1" x14ac:dyDescent="0.25">
      <c r="A99" s="39">
        <v>86</v>
      </c>
      <c r="B99" t="s">
        <v>181</v>
      </c>
      <c r="C99">
        <v>310912</v>
      </c>
      <c r="D99" s="55">
        <v>39882</v>
      </c>
      <c r="E99" s="56" t="s">
        <v>221</v>
      </c>
      <c r="F99" s="56" t="s">
        <v>222</v>
      </c>
      <c r="G99" s="56" t="s">
        <v>221</v>
      </c>
      <c r="H99" s="56"/>
      <c r="I99">
        <v>440</v>
      </c>
      <c r="J99" t="s">
        <v>216</v>
      </c>
      <c r="K99" t="s">
        <v>220</v>
      </c>
    </row>
    <row r="100" spans="1:12" hidden="1" x14ac:dyDescent="0.25">
      <c r="A100" s="39">
        <v>86</v>
      </c>
      <c r="B100" t="s">
        <v>332</v>
      </c>
      <c r="C100">
        <v>138884</v>
      </c>
      <c r="D100" s="55">
        <v>35593</v>
      </c>
      <c r="E100" s="56">
        <v>149204</v>
      </c>
      <c r="F100" s="56">
        <v>100265</v>
      </c>
      <c r="G100" s="56">
        <v>149204</v>
      </c>
      <c r="H100" s="56"/>
      <c r="I100">
        <v>450</v>
      </c>
      <c r="J100" t="s">
        <v>216</v>
      </c>
      <c r="K100" t="s">
        <v>220</v>
      </c>
      <c r="L100" t="s">
        <v>218</v>
      </c>
    </row>
    <row r="101" spans="1:12" hidden="1" x14ac:dyDescent="0.25">
      <c r="A101" s="39">
        <v>86</v>
      </c>
      <c r="B101" t="s">
        <v>190</v>
      </c>
      <c r="C101" s="56" t="s">
        <v>333</v>
      </c>
      <c r="D101" s="55">
        <v>38432</v>
      </c>
      <c r="E101" s="56">
        <v>103716</v>
      </c>
      <c r="F101" s="56">
        <v>109181</v>
      </c>
      <c r="G101" s="56">
        <v>103716</v>
      </c>
      <c r="H101" s="56"/>
      <c r="I101">
        <v>370</v>
      </c>
      <c r="J101" t="s">
        <v>216</v>
      </c>
      <c r="K101" t="s">
        <v>220</v>
      </c>
    </row>
    <row r="102" spans="1:12" hidden="1" x14ac:dyDescent="0.25">
      <c r="A102" s="39">
        <v>86</v>
      </c>
      <c r="B102" t="s">
        <v>334</v>
      </c>
      <c r="C102">
        <v>138921</v>
      </c>
      <c r="D102" s="55">
        <v>35852</v>
      </c>
      <c r="E102" s="56">
        <v>149567</v>
      </c>
      <c r="F102" s="56"/>
      <c r="G102" s="56">
        <v>149567</v>
      </c>
      <c r="H102" s="56"/>
      <c r="I102">
        <v>360</v>
      </c>
      <c r="J102" t="s">
        <v>216</v>
      </c>
      <c r="K102" t="s">
        <v>220</v>
      </c>
      <c r="L102" t="s">
        <v>250</v>
      </c>
    </row>
    <row r="103" spans="1:12" hidden="1" x14ac:dyDescent="0.25">
      <c r="A103" s="39">
        <v>86</v>
      </c>
      <c r="B103" t="s">
        <v>335</v>
      </c>
      <c r="C103">
        <v>176336</v>
      </c>
      <c r="D103" s="55">
        <v>37697</v>
      </c>
      <c r="E103" s="56">
        <v>149567</v>
      </c>
      <c r="F103" s="56"/>
      <c r="G103" s="56">
        <v>149567</v>
      </c>
      <c r="H103" s="56"/>
      <c r="I103">
        <v>480</v>
      </c>
      <c r="J103" t="s">
        <v>216</v>
      </c>
      <c r="K103" t="s">
        <v>220</v>
      </c>
      <c r="L103" t="s">
        <v>274</v>
      </c>
    </row>
    <row r="104" spans="1:12" hidden="1" x14ac:dyDescent="0.25">
      <c r="A104" s="39">
        <v>86</v>
      </c>
      <c r="B104" t="s">
        <v>336</v>
      </c>
      <c r="C104">
        <v>177292</v>
      </c>
      <c r="D104" s="55">
        <v>34886</v>
      </c>
      <c r="E104" s="56">
        <v>142238</v>
      </c>
      <c r="F104" s="56"/>
      <c r="G104" s="56">
        <v>142238</v>
      </c>
      <c r="H104" s="56"/>
      <c r="I104">
        <v>560</v>
      </c>
      <c r="J104" t="s">
        <v>216</v>
      </c>
      <c r="K104" t="s">
        <v>217</v>
      </c>
    </row>
    <row r="105" spans="1:12" hidden="1" x14ac:dyDescent="0.25">
      <c r="A105" s="39">
        <v>86</v>
      </c>
      <c r="B105" t="s">
        <v>337</v>
      </c>
      <c r="C105">
        <v>157812</v>
      </c>
      <c r="D105" s="55">
        <v>34886</v>
      </c>
      <c r="E105" s="56">
        <v>142238</v>
      </c>
      <c r="F105" s="56"/>
      <c r="G105" s="56">
        <v>142238</v>
      </c>
      <c r="H105" s="56"/>
      <c r="I105">
        <v>480</v>
      </c>
      <c r="J105" t="s">
        <v>216</v>
      </c>
      <c r="K105" t="s">
        <v>220</v>
      </c>
    </row>
    <row r="106" spans="1:12" hidden="1" x14ac:dyDescent="0.25">
      <c r="A106" s="39">
        <v>86</v>
      </c>
      <c r="B106" t="s">
        <v>338</v>
      </c>
      <c r="C106">
        <v>309187</v>
      </c>
      <c r="D106" s="55">
        <v>40247</v>
      </c>
      <c r="E106" s="56" t="s">
        <v>230</v>
      </c>
      <c r="F106" s="56" t="s">
        <v>298</v>
      </c>
      <c r="G106" s="56" t="s">
        <v>230</v>
      </c>
      <c r="H106" s="56"/>
      <c r="I106">
        <v>520</v>
      </c>
      <c r="J106" t="s">
        <v>216</v>
      </c>
      <c r="K106" t="s">
        <v>220</v>
      </c>
    </row>
    <row r="107" spans="1:12" hidden="1" x14ac:dyDescent="0.25">
      <c r="A107" s="39">
        <v>86</v>
      </c>
      <c r="B107" t="s">
        <v>339</v>
      </c>
      <c r="C107">
        <v>210555</v>
      </c>
      <c r="D107" s="55">
        <v>38790</v>
      </c>
      <c r="E107" s="56">
        <v>102786</v>
      </c>
      <c r="F107" s="56"/>
      <c r="G107" s="56">
        <v>102786</v>
      </c>
      <c r="H107" s="56"/>
      <c r="I107">
        <v>350</v>
      </c>
      <c r="J107" t="s">
        <v>216</v>
      </c>
      <c r="K107" t="s">
        <v>220</v>
      </c>
    </row>
    <row r="108" spans="1:12" hidden="1" x14ac:dyDescent="0.25">
      <c r="A108" s="39">
        <v>86</v>
      </c>
      <c r="B108" t="s">
        <v>340</v>
      </c>
      <c r="C108">
        <v>209757</v>
      </c>
      <c r="D108" s="55">
        <v>38790</v>
      </c>
      <c r="E108" s="56">
        <v>103716</v>
      </c>
      <c r="F108" s="56">
        <v>109181</v>
      </c>
      <c r="G108" s="56">
        <v>103716</v>
      </c>
      <c r="H108" s="56"/>
      <c r="I108">
        <v>440</v>
      </c>
      <c r="J108" t="s">
        <v>216</v>
      </c>
      <c r="K108" t="s">
        <v>220</v>
      </c>
    </row>
    <row r="109" spans="1:12" hidden="1" x14ac:dyDescent="0.25">
      <c r="A109" s="39">
        <v>86</v>
      </c>
      <c r="B109" t="s">
        <v>341</v>
      </c>
      <c r="C109">
        <v>194839</v>
      </c>
      <c r="D109" s="55">
        <v>38432</v>
      </c>
      <c r="E109" s="56">
        <v>103716</v>
      </c>
      <c r="F109" s="56">
        <v>109181</v>
      </c>
      <c r="G109" s="56">
        <v>103716</v>
      </c>
      <c r="H109" s="56"/>
      <c r="I109">
        <v>390</v>
      </c>
      <c r="J109" t="s">
        <v>216</v>
      </c>
      <c r="K109" t="s">
        <v>220</v>
      </c>
    </row>
    <row r="110" spans="1:12" hidden="1" x14ac:dyDescent="0.25">
      <c r="A110" s="39">
        <v>86</v>
      </c>
      <c r="B110" t="s">
        <v>342</v>
      </c>
      <c r="C110">
        <v>282606</v>
      </c>
      <c r="D110" s="55">
        <v>39511</v>
      </c>
      <c r="E110" s="56" t="s">
        <v>230</v>
      </c>
      <c r="F110" s="56" t="s">
        <v>298</v>
      </c>
      <c r="G110" s="56" t="s">
        <v>299</v>
      </c>
      <c r="H110" s="56"/>
      <c r="I110">
        <v>330</v>
      </c>
      <c r="J110" t="s">
        <v>216</v>
      </c>
      <c r="K110" t="s">
        <v>220</v>
      </c>
    </row>
    <row r="111" spans="1:12" hidden="1" x14ac:dyDescent="0.25">
      <c r="A111" s="39">
        <v>86</v>
      </c>
      <c r="B111" t="s">
        <v>343</v>
      </c>
      <c r="C111">
        <v>295088</v>
      </c>
      <c r="D111" s="55">
        <v>39511</v>
      </c>
      <c r="E111" s="56" t="s">
        <v>344</v>
      </c>
      <c r="F111" s="56"/>
      <c r="G111" s="56" t="s">
        <v>344</v>
      </c>
      <c r="H111" s="56"/>
      <c r="I111">
        <v>330</v>
      </c>
      <c r="J111" t="s">
        <v>216</v>
      </c>
      <c r="K111" t="s">
        <v>220</v>
      </c>
      <c r="L111" t="s">
        <v>218</v>
      </c>
    </row>
    <row r="112" spans="1:12" hidden="1" x14ac:dyDescent="0.25">
      <c r="A112" s="39">
        <v>86</v>
      </c>
      <c r="B112" t="s">
        <v>345</v>
      </c>
      <c r="C112">
        <v>309426</v>
      </c>
      <c r="D112" s="55">
        <v>40247</v>
      </c>
      <c r="E112" s="56" t="s">
        <v>344</v>
      </c>
      <c r="F112" s="56"/>
      <c r="G112" s="56" t="s">
        <v>344</v>
      </c>
      <c r="H112" s="56"/>
      <c r="I112">
        <v>380</v>
      </c>
      <c r="J112" t="s">
        <v>216</v>
      </c>
      <c r="K112" t="s">
        <v>217</v>
      </c>
      <c r="L112" t="s">
        <v>218</v>
      </c>
    </row>
    <row r="113" spans="1:12" hidden="1" x14ac:dyDescent="0.25">
      <c r="A113" s="39">
        <v>86</v>
      </c>
      <c r="B113" t="s">
        <v>346</v>
      </c>
      <c r="C113">
        <v>176015</v>
      </c>
      <c r="D113" s="55">
        <v>37313</v>
      </c>
      <c r="E113" s="56">
        <v>106191</v>
      </c>
      <c r="F113" s="56"/>
      <c r="G113" s="56">
        <v>106191</v>
      </c>
      <c r="H113" s="56"/>
      <c r="I113">
        <v>280</v>
      </c>
      <c r="J113" t="s">
        <v>216</v>
      </c>
      <c r="K113" t="s">
        <v>220</v>
      </c>
    </row>
    <row r="114" spans="1:12" hidden="1" x14ac:dyDescent="0.25">
      <c r="A114" s="39">
        <v>86</v>
      </c>
      <c r="B114" t="s">
        <v>347</v>
      </c>
      <c r="C114">
        <v>141808</v>
      </c>
      <c r="D114" s="55">
        <v>35593</v>
      </c>
      <c r="E114" s="56">
        <v>149204</v>
      </c>
      <c r="F114" s="56">
        <v>100265</v>
      </c>
      <c r="G114" s="56">
        <v>149204</v>
      </c>
      <c r="H114" s="56"/>
      <c r="I114">
        <v>380</v>
      </c>
      <c r="J114" t="s">
        <v>216</v>
      </c>
      <c r="K114" t="s">
        <v>220</v>
      </c>
      <c r="L114" t="s">
        <v>250</v>
      </c>
    </row>
    <row r="115" spans="1:12" hidden="1" x14ac:dyDescent="0.25">
      <c r="A115" s="39">
        <v>86</v>
      </c>
      <c r="B115" t="s">
        <v>348</v>
      </c>
      <c r="C115">
        <v>144238</v>
      </c>
      <c r="D115" s="55">
        <v>36572</v>
      </c>
      <c r="E115" s="56">
        <v>149204</v>
      </c>
      <c r="F115" s="56">
        <v>100265</v>
      </c>
      <c r="G115" s="56">
        <v>149204</v>
      </c>
      <c r="H115" s="56"/>
      <c r="I115">
        <v>380</v>
      </c>
      <c r="J115" t="s">
        <v>216</v>
      </c>
      <c r="K115" t="s">
        <v>220</v>
      </c>
    </row>
    <row r="116" spans="1:12" hidden="1" x14ac:dyDescent="0.25">
      <c r="A116" s="39">
        <v>86</v>
      </c>
      <c r="B116" t="s">
        <v>349</v>
      </c>
      <c r="C116">
        <v>176895</v>
      </c>
      <c r="D116" s="55">
        <v>35159</v>
      </c>
      <c r="E116" s="56">
        <v>142238</v>
      </c>
      <c r="F116" s="56"/>
      <c r="G116" s="56">
        <v>142238</v>
      </c>
      <c r="H116" s="56"/>
      <c r="I116">
        <v>460</v>
      </c>
      <c r="J116" t="s">
        <v>216</v>
      </c>
      <c r="K116" t="s">
        <v>220</v>
      </c>
    </row>
    <row r="117" spans="1:12" hidden="1" x14ac:dyDescent="0.25">
      <c r="A117" s="39">
        <v>86</v>
      </c>
      <c r="B117" t="s">
        <v>350</v>
      </c>
      <c r="C117">
        <v>115056</v>
      </c>
      <c r="D117" s="55">
        <v>34086</v>
      </c>
      <c r="E117" s="56">
        <v>149204</v>
      </c>
      <c r="F117" s="56">
        <v>100265</v>
      </c>
      <c r="G117" s="56">
        <v>149204</v>
      </c>
      <c r="H117" s="56" t="s">
        <v>249</v>
      </c>
      <c r="I117">
        <v>530</v>
      </c>
      <c r="J117" t="s">
        <v>216</v>
      </c>
      <c r="K117" t="s">
        <v>220</v>
      </c>
      <c r="L117" t="s">
        <v>250</v>
      </c>
    </row>
    <row r="118" spans="1:12" hidden="1" x14ac:dyDescent="0.25">
      <c r="A118" s="39">
        <v>86</v>
      </c>
      <c r="B118" t="s">
        <v>351</v>
      </c>
      <c r="C118">
        <v>176583</v>
      </c>
      <c r="D118" s="55">
        <v>35919</v>
      </c>
      <c r="E118" s="56">
        <v>107857</v>
      </c>
      <c r="F118" s="56">
        <v>156097</v>
      </c>
      <c r="G118" s="56">
        <v>107857</v>
      </c>
      <c r="H118" s="56"/>
      <c r="I118">
        <v>390</v>
      </c>
      <c r="J118" t="s">
        <v>216</v>
      </c>
      <c r="K118" t="s">
        <v>220</v>
      </c>
    </row>
    <row r="119" spans="1:12" hidden="1" x14ac:dyDescent="0.25">
      <c r="A119" s="39">
        <v>86</v>
      </c>
      <c r="B119" t="s">
        <v>352</v>
      </c>
      <c r="C119">
        <v>176592</v>
      </c>
      <c r="D119" s="55">
        <v>37697</v>
      </c>
      <c r="E119" s="56">
        <v>143257</v>
      </c>
      <c r="F119" s="56"/>
      <c r="G119" s="56">
        <v>148098</v>
      </c>
      <c r="H119" s="56"/>
      <c r="I119">
        <v>390</v>
      </c>
      <c r="J119" t="s">
        <v>216</v>
      </c>
      <c r="K119" t="s">
        <v>220</v>
      </c>
    </row>
    <row r="120" spans="1:12" hidden="1" x14ac:dyDescent="0.25">
      <c r="A120" s="39">
        <v>86</v>
      </c>
      <c r="B120" t="s">
        <v>353</v>
      </c>
      <c r="C120">
        <v>166173</v>
      </c>
      <c r="D120" s="55">
        <v>34459</v>
      </c>
      <c r="E120" s="56">
        <v>143257</v>
      </c>
      <c r="F120" s="56"/>
      <c r="G120" s="56">
        <v>148098</v>
      </c>
      <c r="H120" s="56" t="s">
        <v>354</v>
      </c>
      <c r="I120">
        <v>450</v>
      </c>
      <c r="J120" t="s">
        <v>216</v>
      </c>
      <c r="K120" t="s">
        <v>256</v>
      </c>
    </row>
    <row r="121" spans="1:12" hidden="1" x14ac:dyDescent="0.25">
      <c r="A121" s="39">
        <v>86</v>
      </c>
      <c r="B121" t="s">
        <v>355</v>
      </c>
      <c r="C121" s="56" t="s">
        <v>356</v>
      </c>
      <c r="D121" s="55">
        <v>36572</v>
      </c>
      <c r="E121" s="56">
        <v>107857</v>
      </c>
      <c r="F121" s="56">
        <v>156097</v>
      </c>
      <c r="G121" s="56">
        <v>107857</v>
      </c>
      <c r="H121" s="56"/>
      <c r="I121">
        <v>460</v>
      </c>
      <c r="J121" t="s">
        <v>216</v>
      </c>
      <c r="K121" t="s">
        <v>217</v>
      </c>
    </row>
    <row r="122" spans="1:12" hidden="1" x14ac:dyDescent="0.25">
      <c r="A122" s="39">
        <v>86</v>
      </c>
      <c r="B122" t="s">
        <v>357</v>
      </c>
      <c r="C122">
        <v>176189</v>
      </c>
      <c r="D122" s="55">
        <v>38036</v>
      </c>
      <c r="E122" s="56" t="s">
        <v>358</v>
      </c>
      <c r="F122" s="56">
        <v>149808</v>
      </c>
      <c r="G122" s="56">
        <v>102511</v>
      </c>
      <c r="H122" s="56"/>
      <c r="I122">
        <v>310</v>
      </c>
      <c r="J122" t="s">
        <v>216</v>
      </c>
      <c r="K122" t="s">
        <v>220</v>
      </c>
    </row>
    <row r="123" spans="1:12" hidden="1" x14ac:dyDescent="0.25">
      <c r="A123" s="39">
        <v>86</v>
      </c>
      <c r="B123" t="s">
        <v>359</v>
      </c>
      <c r="C123">
        <v>176079</v>
      </c>
      <c r="D123" s="55">
        <v>37313</v>
      </c>
      <c r="E123" s="56">
        <v>102511</v>
      </c>
      <c r="F123" s="56">
        <v>149808</v>
      </c>
      <c r="G123" s="56">
        <v>102511</v>
      </c>
      <c r="H123" s="56"/>
      <c r="I123">
        <v>290</v>
      </c>
      <c r="J123" t="s">
        <v>216</v>
      </c>
      <c r="K123" t="s">
        <v>217</v>
      </c>
    </row>
    <row r="124" spans="1:12" hidden="1" x14ac:dyDescent="0.25">
      <c r="A124" s="39">
        <v>86</v>
      </c>
      <c r="B124" t="s">
        <v>360</v>
      </c>
      <c r="C124">
        <v>157821</v>
      </c>
      <c r="D124" s="55">
        <v>35593</v>
      </c>
      <c r="E124" s="56" t="s">
        <v>361</v>
      </c>
      <c r="F124" s="56">
        <v>149808</v>
      </c>
      <c r="G124" s="56">
        <v>107703</v>
      </c>
      <c r="H124" s="56"/>
      <c r="I124">
        <v>460</v>
      </c>
      <c r="J124" t="s">
        <v>216</v>
      </c>
      <c r="K124" t="s">
        <v>220</v>
      </c>
    </row>
    <row r="125" spans="1:12" hidden="1" x14ac:dyDescent="0.25">
      <c r="A125" s="39">
        <v>86</v>
      </c>
      <c r="B125" t="s">
        <v>362</v>
      </c>
      <c r="C125">
        <v>176776</v>
      </c>
      <c r="D125" s="55">
        <v>37697</v>
      </c>
      <c r="E125" s="56">
        <v>102511</v>
      </c>
      <c r="F125" s="56">
        <v>149808</v>
      </c>
      <c r="G125" s="56">
        <v>102511</v>
      </c>
      <c r="H125" s="56"/>
      <c r="I125">
        <v>430</v>
      </c>
      <c r="J125" t="s">
        <v>216</v>
      </c>
      <c r="K125" t="s">
        <v>220</v>
      </c>
    </row>
    <row r="126" spans="1:12" hidden="1" x14ac:dyDescent="0.25">
      <c r="A126" s="39">
        <v>86</v>
      </c>
      <c r="B126" t="s">
        <v>363</v>
      </c>
      <c r="C126">
        <v>112286</v>
      </c>
      <c r="D126" s="55">
        <v>35593</v>
      </c>
      <c r="E126" s="56">
        <v>107703</v>
      </c>
      <c r="F126" s="56">
        <v>149808</v>
      </c>
      <c r="G126" s="56">
        <v>107703</v>
      </c>
      <c r="H126" s="56"/>
      <c r="I126">
        <v>380</v>
      </c>
      <c r="J126" t="s">
        <v>216</v>
      </c>
      <c r="K126" t="s">
        <v>220</v>
      </c>
    </row>
    <row r="127" spans="1:12" hidden="1" x14ac:dyDescent="0.25">
      <c r="A127" s="39">
        <v>86</v>
      </c>
      <c r="B127" t="s">
        <v>364</v>
      </c>
      <c r="C127">
        <v>176693</v>
      </c>
      <c r="D127" s="55">
        <v>37697</v>
      </c>
      <c r="E127" s="56">
        <v>102511</v>
      </c>
      <c r="F127" s="56">
        <v>149808</v>
      </c>
      <c r="G127" s="56">
        <v>102511</v>
      </c>
      <c r="H127" s="56"/>
      <c r="I127">
        <v>410</v>
      </c>
      <c r="J127" t="s">
        <v>216</v>
      </c>
      <c r="K127" t="s">
        <v>220</v>
      </c>
    </row>
    <row r="128" spans="1:12" hidden="1" x14ac:dyDescent="0.25">
      <c r="A128" s="39">
        <v>86</v>
      </c>
      <c r="B128" t="s">
        <v>365</v>
      </c>
      <c r="C128">
        <v>176785</v>
      </c>
      <c r="D128" s="55">
        <v>38036</v>
      </c>
      <c r="E128" s="56">
        <v>102511</v>
      </c>
      <c r="F128" s="56">
        <v>149808</v>
      </c>
      <c r="G128" s="56">
        <v>102511</v>
      </c>
      <c r="H128" s="56"/>
      <c r="I128">
        <v>430</v>
      </c>
      <c r="J128" t="s">
        <v>216</v>
      </c>
      <c r="K128" t="s">
        <v>217</v>
      </c>
    </row>
    <row r="129" spans="1:12" hidden="1" x14ac:dyDescent="0.25">
      <c r="A129" s="39">
        <v>86</v>
      </c>
      <c r="B129" t="s">
        <v>366</v>
      </c>
      <c r="C129">
        <v>194444</v>
      </c>
      <c r="D129" s="55">
        <v>38432</v>
      </c>
      <c r="E129" s="56">
        <v>143257</v>
      </c>
      <c r="F129" s="56"/>
      <c r="G129" s="56">
        <v>148098</v>
      </c>
      <c r="H129" s="56"/>
      <c r="I129">
        <v>450</v>
      </c>
      <c r="J129" t="s">
        <v>216</v>
      </c>
      <c r="K129" t="s">
        <v>220</v>
      </c>
    </row>
    <row r="130" spans="1:12" hidden="1" x14ac:dyDescent="0.25">
      <c r="A130" s="39">
        <v>86</v>
      </c>
      <c r="B130" t="s">
        <v>367</v>
      </c>
      <c r="C130">
        <v>134983</v>
      </c>
      <c r="D130" s="55">
        <v>34886</v>
      </c>
      <c r="E130" s="56" t="s">
        <v>368</v>
      </c>
      <c r="F130" s="56" t="s">
        <v>369</v>
      </c>
      <c r="G130" s="56">
        <v>107967</v>
      </c>
      <c r="H130" s="56"/>
      <c r="I130">
        <v>630</v>
      </c>
      <c r="J130" t="s">
        <v>220</v>
      </c>
      <c r="K130" t="s">
        <v>220</v>
      </c>
    </row>
    <row r="131" spans="1:12" hidden="1" x14ac:dyDescent="0.25">
      <c r="A131" s="39">
        <v>86</v>
      </c>
      <c r="B131" t="s">
        <v>370</v>
      </c>
      <c r="C131">
        <v>209720</v>
      </c>
      <c r="D131" s="55">
        <v>38790</v>
      </c>
      <c r="E131" s="56">
        <v>103716</v>
      </c>
      <c r="F131" s="56">
        <v>152242</v>
      </c>
      <c r="G131" s="56">
        <v>103716</v>
      </c>
      <c r="H131" s="56"/>
      <c r="I131">
        <v>290</v>
      </c>
      <c r="J131" t="s">
        <v>216</v>
      </c>
      <c r="K131" t="s">
        <v>220</v>
      </c>
      <c r="L131" t="s">
        <v>300</v>
      </c>
    </row>
    <row r="132" spans="1:12" hidden="1" x14ac:dyDescent="0.25">
      <c r="A132" s="39">
        <v>86</v>
      </c>
      <c r="B132" t="s">
        <v>371</v>
      </c>
      <c r="C132">
        <v>143428</v>
      </c>
      <c r="D132" s="55">
        <v>35852</v>
      </c>
      <c r="E132" s="56">
        <v>142238</v>
      </c>
      <c r="F132" s="56"/>
      <c r="G132" s="56">
        <v>142238</v>
      </c>
      <c r="H132" s="56"/>
      <c r="I132">
        <v>500</v>
      </c>
      <c r="J132" t="s">
        <v>216</v>
      </c>
      <c r="K132" t="s">
        <v>217</v>
      </c>
    </row>
    <row r="133" spans="1:12" hidden="1" x14ac:dyDescent="0.25">
      <c r="A133" s="39">
        <v>86</v>
      </c>
      <c r="B133" t="s">
        <v>372</v>
      </c>
      <c r="C133">
        <v>103109</v>
      </c>
      <c r="D133" s="55">
        <v>38036</v>
      </c>
      <c r="E133" s="56">
        <v>132938</v>
      </c>
      <c r="F133" s="56">
        <v>154741</v>
      </c>
      <c r="G133" s="56">
        <v>132938</v>
      </c>
      <c r="H133" s="56"/>
      <c r="I133">
        <v>590</v>
      </c>
      <c r="J133" t="s">
        <v>220</v>
      </c>
      <c r="K133" t="s">
        <v>373</v>
      </c>
    </row>
    <row r="134" spans="1:12" hidden="1" x14ac:dyDescent="0.25">
      <c r="A134" s="39">
        <v>86</v>
      </c>
      <c r="B134" t="s">
        <v>374</v>
      </c>
      <c r="C134">
        <v>179500</v>
      </c>
      <c r="D134" s="55">
        <v>33038</v>
      </c>
      <c r="E134" s="56">
        <v>149204</v>
      </c>
      <c r="F134" s="56">
        <v>100265</v>
      </c>
      <c r="G134" s="56">
        <v>149204</v>
      </c>
      <c r="H134" s="56" t="s">
        <v>375</v>
      </c>
      <c r="I134">
        <v>290</v>
      </c>
      <c r="J134" t="s">
        <v>216</v>
      </c>
      <c r="K134" t="s">
        <v>220</v>
      </c>
      <c r="L134" t="s">
        <v>250</v>
      </c>
    </row>
    <row r="135" spans="1:12" hidden="1" x14ac:dyDescent="0.25">
      <c r="A135" s="39">
        <v>86</v>
      </c>
      <c r="B135" t="s">
        <v>376</v>
      </c>
      <c r="C135">
        <v>138086</v>
      </c>
      <c r="D135" s="55">
        <v>35159</v>
      </c>
      <c r="E135" s="56">
        <v>142238</v>
      </c>
      <c r="F135" s="56"/>
      <c r="G135" s="56">
        <v>142238</v>
      </c>
      <c r="H135" s="56"/>
      <c r="I135">
        <v>310</v>
      </c>
      <c r="J135" t="s">
        <v>216</v>
      </c>
      <c r="K135" t="s">
        <v>220</v>
      </c>
    </row>
    <row r="136" spans="1:12" hidden="1" x14ac:dyDescent="0.25">
      <c r="A136" s="39">
        <v>86</v>
      </c>
      <c r="B136" t="s">
        <v>377</v>
      </c>
      <c r="C136">
        <v>176088</v>
      </c>
      <c r="D136" s="55">
        <v>37313</v>
      </c>
      <c r="E136" s="56">
        <v>142238</v>
      </c>
      <c r="F136" s="56"/>
      <c r="G136" s="56">
        <v>142238</v>
      </c>
      <c r="H136" s="56"/>
      <c r="I136">
        <v>290</v>
      </c>
      <c r="J136" t="s">
        <v>216</v>
      </c>
      <c r="K136" t="s">
        <v>220</v>
      </c>
    </row>
    <row r="137" spans="1:12" hidden="1" x14ac:dyDescent="0.25">
      <c r="A137" s="39">
        <v>86</v>
      </c>
      <c r="B137" t="s">
        <v>378</v>
      </c>
      <c r="C137">
        <v>194334</v>
      </c>
      <c r="D137" s="55">
        <v>38432</v>
      </c>
      <c r="E137" s="56">
        <v>143257</v>
      </c>
      <c r="F137" s="56"/>
      <c r="G137" s="56">
        <v>148098</v>
      </c>
      <c r="H137" s="56"/>
      <c r="I137">
        <v>340</v>
      </c>
      <c r="J137" t="s">
        <v>216</v>
      </c>
      <c r="K137" t="s">
        <v>220</v>
      </c>
      <c r="L137" t="s">
        <v>233</v>
      </c>
    </row>
    <row r="138" spans="1:12" hidden="1" x14ac:dyDescent="0.25">
      <c r="A138" s="39">
        <v>86</v>
      </c>
      <c r="B138" t="s">
        <v>379</v>
      </c>
      <c r="C138">
        <v>311061</v>
      </c>
      <c r="D138" s="55">
        <v>39882</v>
      </c>
      <c r="E138" s="56" t="s">
        <v>221</v>
      </c>
      <c r="F138" s="56" t="s">
        <v>222</v>
      </c>
      <c r="G138" s="56" t="s">
        <v>221</v>
      </c>
      <c r="H138" s="56"/>
      <c r="I138">
        <v>360</v>
      </c>
      <c r="J138" t="s">
        <v>216</v>
      </c>
      <c r="K138" t="s">
        <v>220</v>
      </c>
      <c r="L138" t="s">
        <v>218</v>
      </c>
    </row>
    <row r="139" spans="1:12" hidden="1" x14ac:dyDescent="0.25">
      <c r="A139" s="39">
        <v>86</v>
      </c>
      <c r="B139" t="s">
        <v>380</v>
      </c>
      <c r="C139">
        <v>138875</v>
      </c>
      <c r="D139" s="55">
        <v>35852</v>
      </c>
      <c r="E139" s="56">
        <v>101361</v>
      </c>
      <c r="F139" s="56">
        <v>154741</v>
      </c>
      <c r="G139" s="56">
        <v>101361</v>
      </c>
      <c r="H139" s="56"/>
      <c r="I139">
        <v>450</v>
      </c>
      <c r="J139" t="s">
        <v>216</v>
      </c>
      <c r="K139" t="s">
        <v>220</v>
      </c>
    </row>
    <row r="140" spans="1:12" hidden="1" x14ac:dyDescent="0.25">
      <c r="A140" s="39">
        <v>86</v>
      </c>
      <c r="B140" t="s">
        <v>381</v>
      </c>
      <c r="C140">
        <v>158255</v>
      </c>
      <c r="D140" s="55">
        <v>36944</v>
      </c>
      <c r="E140" s="56">
        <v>149336</v>
      </c>
      <c r="F140" s="56">
        <v>154741</v>
      </c>
      <c r="G140" s="56">
        <v>149336</v>
      </c>
      <c r="H140" s="56"/>
      <c r="I140">
        <v>450</v>
      </c>
      <c r="J140" t="s">
        <v>216</v>
      </c>
      <c r="K140" t="s">
        <v>220</v>
      </c>
    </row>
    <row r="141" spans="1:12" hidden="1" x14ac:dyDescent="0.25">
      <c r="A141" s="39">
        <v>86</v>
      </c>
      <c r="B141" t="s">
        <v>153</v>
      </c>
      <c r="C141">
        <v>176372</v>
      </c>
      <c r="D141" s="55">
        <v>37697</v>
      </c>
      <c r="E141" s="56">
        <v>143257</v>
      </c>
      <c r="F141" s="56"/>
      <c r="G141" s="56">
        <v>148098</v>
      </c>
      <c r="H141" s="56"/>
      <c r="I141">
        <v>350</v>
      </c>
      <c r="J141" t="s">
        <v>216</v>
      </c>
      <c r="K141" t="s">
        <v>220</v>
      </c>
      <c r="L141" t="s">
        <v>233</v>
      </c>
    </row>
    <row r="142" spans="1:12" hidden="1" x14ac:dyDescent="0.25">
      <c r="A142" s="39">
        <v>86</v>
      </c>
      <c r="B142" t="s">
        <v>382</v>
      </c>
      <c r="C142">
        <v>144696</v>
      </c>
      <c r="D142" s="55">
        <v>36207</v>
      </c>
      <c r="E142" s="56">
        <v>149336</v>
      </c>
      <c r="F142" s="56">
        <v>154741</v>
      </c>
      <c r="G142" s="56">
        <v>149336</v>
      </c>
      <c r="H142" s="56"/>
      <c r="I142">
        <v>390</v>
      </c>
      <c r="J142" t="s">
        <v>216</v>
      </c>
      <c r="K142" t="s">
        <v>220</v>
      </c>
    </row>
    <row r="143" spans="1:12" hidden="1" x14ac:dyDescent="0.25">
      <c r="A143" s="39">
        <v>86</v>
      </c>
      <c r="B143" t="s">
        <v>383</v>
      </c>
      <c r="C143">
        <v>161150</v>
      </c>
      <c r="D143" s="55">
        <v>36944</v>
      </c>
      <c r="E143" s="56">
        <v>149336</v>
      </c>
      <c r="F143" s="56">
        <v>154741</v>
      </c>
      <c r="G143" s="56">
        <v>149336</v>
      </c>
      <c r="H143" s="56"/>
      <c r="I143">
        <v>390</v>
      </c>
      <c r="J143" t="s">
        <v>216</v>
      </c>
      <c r="K143" t="s">
        <v>220</v>
      </c>
    </row>
    <row r="144" spans="1:12" hidden="1" x14ac:dyDescent="0.25">
      <c r="A144" s="39">
        <v>86</v>
      </c>
      <c r="B144" t="s">
        <v>384</v>
      </c>
      <c r="C144">
        <v>209968</v>
      </c>
      <c r="D144" s="55">
        <v>38790</v>
      </c>
      <c r="E144" s="56">
        <v>143257</v>
      </c>
      <c r="F144" s="56"/>
      <c r="G144" s="56">
        <v>148098</v>
      </c>
      <c r="H144" s="56"/>
      <c r="I144">
        <v>290</v>
      </c>
      <c r="J144" t="s">
        <v>216</v>
      </c>
      <c r="K144" t="s">
        <v>217</v>
      </c>
      <c r="L144" t="s">
        <v>233</v>
      </c>
    </row>
    <row r="145" spans="1:12" hidden="1" x14ac:dyDescent="0.25">
      <c r="A145" s="39">
        <v>86</v>
      </c>
      <c r="B145" t="s">
        <v>385</v>
      </c>
      <c r="C145">
        <v>262390</v>
      </c>
      <c r="D145" s="55">
        <v>39882</v>
      </c>
      <c r="E145" s="56" t="s">
        <v>230</v>
      </c>
      <c r="F145" s="56" t="s">
        <v>298</v>
      </c>
      <c r="G145" s="56" t="s">
        <v>299</v>
      </c>
      <c r="H145" s="56"/>
      <c r="I145">
        <v>330</v>
      </c>
      <c r="J145" t="s">
        <v>216</v>
      </c>
      <c r="K145" t="s">
        <v>220</v>
      </c>
    </row>
    <row r="146" spans="1:12" hidden="1" x14ac:dyDescent="0.25">
      <c r="A146" s="39">
        <v>86</v>
      </c>
      <c r="B146" t="s">
        <v>386</v>
      </c>
      <c r="C146">
        <v>176143</v>
      </c>
      <c r="D146" s="55">
        <v>36572</v>
      </c>
      <c r="E146" s="56">
        <v>142238</v>
      </c>
      <c r="F146" s="56"/>
      <c r="G146" s="56">
        <v>142238</v>
      </c>
      <c r="H146" s="56"/>
      <c r="I146">
        <v>300</v>
      </c>
      <c r="J146" t="s">
        <v>216</v>
      </c>
      <c r="K146" t="s">
        <v>220</v>
      </c>
    </row>
    <row r="147" spans="1:12" hidden="1" x14ac:dyDescent="0.25">
      <c r="A147" s="39">
        <v>86</v>
      </c>
      <c r="B147" t="s">
        <v>387</v>
      </c>
      <c r="C147">
        <v>141862</v>
      </c>
      <c r="D147" s="55">
        <v>35593</v>
      </c>
      <c r="E147" s="56">
        <v>142238</v>
      </c>
      <c r="F147" s="56"/>
      <c r="G147" s="56">
        <v>142238</v>
      </c>
      <c r="H147" s="56"/>
      <c r="I147">
        <v>399</v>
      </c>
      <c r="J147" t="s">
        <v>216</v>
      </c>
      <c r="K147" t="s">
        <v>220</v>
      </c>
    </row>
    <row r="148" spans="1:12" hidden="1" x14ac:dyDescent="0.25">
      <c r="A148" s="39">
        <v>86</v>
      </c>
      <c r="B148" t="s">
        <v>388</v>
      </c>
      <c r="C148">
        <v>160267</v>
      </c>
      <c r="D148" s="55">
        <v>36944</v>
      </c>
      <c r="E148" s="56">
        <v>142238</v>
      </c>
      <c r="F148" s="56"/>
      <c r="G148" s="56">
        <v>142238</v>
      </c>
      <c r="H148" s="56"/>
      <c r="I148">
        <v>470</v>
      </c>
      <c r="J148" t="s">
        <v>216</v>
      </c>
      <c r="K148" t="s">
        <v>220</v>
      </c>
    </row>
    <row r="149" spans="1:12" hidden="1" x14ac:dyDescent="0.25">
      <c r="A149" s="39">
        <v>86</v>
      </c>
      <c r="B149" t="s">
        <v>389</v>
      </c>
      <c r="C149">
        <v>194664</v>
      </c>
      <c r="D149" s="55">
        <v>38432</v>
      </c>
      <c r="E149" s="56">
        <v>106146</v>
      </c>
      <c r="F149" s="56">
        <v>149424</v>
      </c>
      <c r="G149" s="56">
        <v>106146</v>
      </c>
      <c r="H149" s="56"/>
      <c r="I149">
        <v>450</v>
      </c>
      <c r="J149" t="s">
        <v>220</v>
      </c>
      <c r="K149" t="s">
        <v>220</v>
      </c>
    </row>
    <row r="150" spans="1:12" hidden="1" x14ac:dyDescent="0.25">
      <c r="A150" s="39">
        <v>86</v>
      </c>
      <c r="B150" t="s">
        <v>390</v>
      </c>
      <c r="C150">
        <v>194848</v>
      </c>
      <c r="D150" s="55">
        <v>38432</v>
      </c>
      <c r="E150" s="56">
        <v>103716</v>
      </c>
      <c r="F150" s="56">
        <v>152242</v>
      </c>
      <c r="G150" s="56">
        <v>103716</v>
      </c>
      <c r="H150" s="56"/>
      <c r="I150">
        <v>350</v>
      </c>
      <c r="J150" t="s">
        <v>216</v>
      </c>
      <c r="K150" t="s">
        <v>220</v>
      </c>
    </row>
    <row r="151" spans="1:12" hidden="1" x14ac:dyDescent="0.25">
      <c r="A151" s="39">
        <v>86</v>
      </c>
      <c r="B151" t="s">
        <v>187</v>
      </c>
      <c r="C151">
        <v>282633</v>
      </c>
      <c r="D151" s="55">
        <v>39511</v>
      </c>
      <c r="E151" s="56" t="s">
        <v>261</v>
      </c>
      <c r="F151" s="56" t="s">
        <v>262</v>
      </c>
      <c r="G151" s="56" t="s">
        <v>261</v>
      </c>
      <c r="H151" s="56"/>
      <c r="I151">
        <v>390</v>
      </c>
      <c r="J151" t="s">
        <v>216</v>
      </c>
      <c r="K151" t="s">
        <v>220</v>
      </c>
    </row>
    <row r="152" spans="1:12" hidden="1" x14ac:dyDescent="0.25">
      <c r="A152" s="39">
        <v>86</v>
      </c>
      <c r="B152" t="s">
        <v>391</v>
      </c>
      <c r="C152">
        <v>209913</v>
      </c>
      <c r="D152" s="55">
        <v>38790</v>
      </c>
      <c r="E152" s="56">
        <v>149293</v>
      </c>
      <c r="F152" s="56">
        <v>152242</v>
      </c>
      <c r="G152" s="56">
        <v>149293</v>
      </c>
      <c r="H152" s="56"/>
      <c r="I152">
        <v>510</v>
      </c>
      <c r="J152" t="s">
        <v>216</v>
      </c>
      <c r="K152" t="s">
        <v>220</v>
      </c>
    </row>
    <row r="153" spans="1:12" hidden="1" x14ac:dyDescent="0.25">
      <c r="A153" s="39">
        <v>86</v>
      </c>
      <c r="B153" t="s">
        <v>392</v>
      </c>
      <c r="C153">
        <v>133247</v>
      </c>
      <c r="D153" s="55">
        <v>35159</v>
      </c>
      <c r="E153" s="56">
        <v>132961</v>
      </c>
      <c r="F153" s="56"/>
      <c r="G153" s="56">
        <v>132961</v>
      </c>
      <c r="H153" s="56"/>
      <c r="I153">
        <v>460</v>
      </c>
      <c r="J153" t="s">
        <v>216</v>
      </c>
      <c r="K153" t="s">
        <v>220</v>
      </c>
    </row>
    <row r="154" spans="1:12" hidden="1" x14ac:dyDescent="0.25">
      <c r="A154" s="39">
        <v>86</v>
      </c>
      <c r="B154" t="s">
        <v>156</v>
      </c>
      <c r="C154">
        <v>204679</v>
      </c>
      <c r="D154" s="55">
        <v>38790</v>
      </c>
      <c r="E154" s="56" t="s">
        <v>230</v>
      </c>
      <c r="F154" s="56">
        <v>150952</v>
      </c>
      <c r="G154" s="56" t="s">
        <v>299</v>
      </c>
      <c r="H154" s="56"/>
      <c r="I154">
        <v>390</v>
      </c>
      <c r="J154" t="s">
        <v>216</v>
      </c>
      <c r="K154" t="s">
        <v>220</v>
      </c>
      <c r="L154" t="s">
        <v>218</v>
      </c>
    </row>
    <row r="155" spans="1:12" hidden="1" x14ac:dyDescent="0.25">
      <c r="A155" s="39">
        <v>86</v>
      </c>
      <c r="B155" t="s">
        <v>393</v>
      </c>
      <c r="C155">
        <v>325886</v>
      </c>
      <c r="D155" s="55">
        <v>40247</v>
      </c>
      <c r="E155" s="56" t="s">
        <v>394</v>
      </c>
      <c r="F155" s="56" t="s">
        <v>262</v>
      </c>
      <c r="G155" s="56" t="s">
        <v>394</v>
      </c>
      <c r="H155" s="56"/>
      <c r="I155">
        <v>370</v>
      </c>
      <c r="J155" t="s">
        <v>216</v>
      </c>
      <c r="K155" t="s">
        <v>220</v>
      </c>
      <c r="L155" t="s">
        <v>218</v>
      </c>
    </row>
    <row r="156" spans="1:12" hidden="1" x14ac:dyDescent="0.25">
      <c r="A156" s="39">
        <v>86</v>
      </c>
      <c r="B156" t="s">
        <v>395</v>
      </c>
      <c r="C156">
        <v>177146</v>
      </c>
      <c r="D156" s="55">
        <v>37313</v>
      </c>
      <c r="E156" s="56">
        <v>143257</v>
      </c>
      <c r="F156" s="56"/>
      <c r="G156" s="56">
        <v>148098</v>
      </c>
      <c r="H156" s="56"/>
      <c r="I156">
        <v>510</v>
      </c>
      <c r="J156" t="s">
        <v>220</v>
      </c>
      <c r="K156" t="s">
        <v>220</v>
      </c>
    </row>
    <row r="157" spans="1:12" hidden="1" x14ac:dyDescent="0.25">
      <c r="A157" s="39">
        <v>86</v>
      </c>
      <c r="B157" t="s">
        <v>396</v>
      </c>
      <c r="C157">
        <v>177274</v>
      </c>
      <c r="D157" s="55">
        <v>34886</v>
      </c>
      <c r="E157" s="56">
        <v>142238</v>
      </c>
      <c r="F157" s="56"/>
      <c r="G157" s="56">
        <v>142238</v>
      </c>
      <c r="H157" s="56"/>
      <c r="I157">
        <v>550</v>
      </c>
      <c r="J157" t="s">
        <v>220</v>
      </c>
      <c r="K157" t="s">
        <v>217</v>
      </c>
    </row>
    <row r="158" spans="1:12" hidden="1" x14ac:dyDescent="0.25">
      <c r="A158" s="39">
        <v>86</v>
      </c>
      <c r="B158" t="s">
        <v>397</v>
      </c>
      <c r="C158">
        <v>141413</v>
      </c>
      <c r="D158" s="55">
        <v>36207</v>
      </c>
      <c r="E158" s="56">
        <v>107857</v>
      </c>
      <c r="F158" s="56">
        <v>156097</v>
      </c>
      <c r="G158" s="56">
        <v>107857</v>
      </c>
      <c r="H158" s="56"/>
      <c r="I158">
        <v>310</v>
      </c>
      <c r="J158" t="s">
        <v>216</v>
      </c>
      <c r="K158" t="s">
        <v>220</v>
      </c>
    </row>
    <row r="159" spans="1:12" hidden="1" x14ac:dyDescent="0.25">
      <c r="A159" s="39">
        <v>86</v>
      </c>
      <c r="B159" t="s">
        <v>398</v>
      </c>
      <c r="C159">
        <v>179041</v>
      </c>
      <c r="D159" s="55">
        <v>38432</v>
      </c>
      <c r="E159" s="56">
        <v>149293</v>
      </c>
      <c r="F159" s="56">
        <v>152242</v>
      </c>
      <c r="G159" s="56">
        <v>149293</v>
      </c>
      <c r="H159" s="56"/>
      <c r="I159">
        <v>550</v>
      </c>
      <c r="J159" t="s">
        <v>220</v>
      </c>
      <c r="K159" t="s">
        <v>220</v>
      </c>
    </row>
    <row r="160" spans="1:12" hidden="1" x14ac:dyDescent="0.25">
      <c r="A160" s="39">
        <v>86</v>
      </c>
      <c r="B160" t="s">
        <v>399</v>
      </c>
      <c r="C160">
        <v>261966</v>
      </c>
      <c r="D160" s="55">
        <v>39511</v>
      </c>
      <c r="E160" s="56" t="s">
        <v>394</v>
      </c>
      <c r="F160" s="56" t="s">
        <v>262</v>
      </c>
      <c r="G160" s="56" t="s">
        <v>394</v>
      </c>
      <c r="H160" s="56"/>
      <c r="I160">
        <v>450</v>
      </c>
      <c r="J160" t="s">
        <v>216</v>
      </c>
      <c r="K160" t="s">
        <v>220</v>
      </c>
      <c r="L160" t="s">
        <v>218</v>
      </c>
    </row>
    <row r="161" spans="1:12" hidden="1" x14ac:dyDescent="0.25">
      <c r="A161" s="39">
        <v>86</v>
      </c>
      <c r="B161" t="s">
        <v>400</v>
      </c>
      <c r="C161">
        <v>177201</v>
      </c>
      <c r="D161" s="55">
        <v>35159</v>
      </c>
      <c r="E161" s="56">
        <v>142238</v>
      </c>
      <c r="F161" s="56"/>
      <c r="G161" s="56">
        <v>142238</v>
      </c>
      <c r="H161" s="56"/>
      <c r="I161">
        <v>520</v>
      </c>
      <c r="J161" t="s">
        <v>220</v>
      </c>
      <c r="K161" t="s">
        <v>217</v>
      </c>
    </row>
    <row r="162" spans="1:12" hidden="1" x14ac:dyDescent="0.25">
      <c r="A162" s="39">
        <v>86</v>
      </c>
      <c r="B162" t="s">
        <v>401</v>
      </c>
      <c r="C162">
        <v>208406</v>
      </c>
      <c r="D162" s="55">
        <v>38790</v>
      </c>
      <c r="E162" s="56">
        <v>149567</v>
      </c>
      <c r="F162" s="56"/>
      <c r="G162" s="56">
        <v>149567</v>
      </c>
      <c r="H162" s="56"/>
      <c r="I162">
        <v>410</v>
      </c>
      <c r="J162" t="s">
        <v>216</v>
      </c>
      <c r="K162" t="s">
        <v>220</v>
      </c>
      <c r="L162" t="s">
        <v>274</v>
      </c>
    </row>
    <row r="163" spans="1:12" hidden="1" x14ac:dyDescent="0.25">
      <c r="A163" s="39">
        <v>86</v>
      </c>
      <c r="B163" t="s">
        <v>402</v>
      </c>
      <c r="C163">
        <v>310040</v>
      </c>
      <c r="D163" s="55">
        <v>40247</v>
      </c>
      <c r="E163" s="56" t="s">
        <v>394</v>
      </c>
      <c r="F163" s="56" t="s">
        <v>262</v>
      </c>
      <c r="G163" s="56" t="s">
        <v>394</v>
      </c>
      <c r="H163" s="56"/>
      <c r="I163">
        <v>450</v>
      </c>
      <c r="J163" t="s">
        <v>216</v>
      </c>
      <c r="K163" t="s">
        <v>220</v>
      </c>
      <c r="L163" t="s">
        <v>218</v>
      </c>
    </row>
    <row r="164" spans="1:12" hidden="1" x14ac:dyDescent="0.25">
      <c r="A164" s="39">
        <v>86</v>
      </c>
      <c r="B164" t="s">
        <v>403</v>
      </c>
      <c r="C164" s="56" t="s">
        <v>404</v>
      </c>
      <c r="D164" s="55">
        <v>39511</v>
      </c>
      <c r="E164" s="56" t="s">
        <v>394</v>
      </c>
      <c r="F164" s="56" t="s">
        <v>262</v>
      </c>
      <c r="G164" s="56" t="s">
        <v>394</v>
      </c>
      <c r="H164" s="56"/>
      <c r="I164">
        <v>530</v>
      </c>
      <c r="J164" t="s">
        <v>216</v>
      </c>
      <c r="K164" t="s">
        <v>220</v>
      </c>
    </row>
    <row r="165" spans="1:12" hidden="1" x14ac:dyDescent="0.25">
      <c r="A165" s="39">
        <v>86</v>
      </c>
      <c r="B165" t="s">
        <v>405</v>
      </c>
      <c r="C165">
        <v>309866</v>
      </c>
      <c r="D165" s="55">
        <v>39882</v>
      </c>
      <c r="E165" s="56" t="s">
        <v>394</v>
      </c>
      <c r="F165" s="56" t="s">
        <v>262</v>
      </c>
      <c r="G165" s="56" t="s">
        <v>394</v>
      </c>
      <c r="H165" s="56"/>
      <c r="I165">
        <v>520</v>
      </c>
      <c r="J165" t="s">
        <v>296</v>
      </c>
      <c r="K165" t="s">
        <v>220</v>
      </c>
    </row>
    <row r="166" spans="1:12" hidden="1" x14ac:dyDescent="0.25">
      <c r="A166" s="39">
        <v>86</v>
      </c>
      <c r="B166" t="s">
        <v>406</v>
      </c>
      <c r="C166">
        <v>325657</v>
      </c>
      <c r="D166" s="55">
        <v>40247</v>
      </c>
      <c r="E166" s="56" t="s">
        <v>394</v>
      </c>
      <c r="F166" s="56" t="s">
        <v>262</v>
      </c>
      <c r="G166" s="56" t="s">
        <v>394</v>
      </c>
      <c r="H166" s="56"/>
      <c r="I166">
        <v>380</v>
      </c>
      <c r="J166" t="s">
        <v>216</v>
      </c>
      <c r="K166" t="s">
        <v>220</v>
      </c>
      <c r="L166" t="s">
        <v>218</v>
      </c>
    </row>
    <row r="167" spans="1:12" hidden="1" x14ac:dyDescent="0.25">
      <c r="A167" s="39">
        <v>86</v>
      </c>
      <c r="B167" t="s">
        <v>407</v>
      </c>
      <c r="C167">
        <v>229751</v>
      </c>
      <c r="D167" s="55">
        <v>34459</v>
      </c>
      <c r="E167" s="56">
        <v>142238</v>
      </c>
      <c r="F167" s="56"/>
      <c r="G167" s="56">
        <v>142238</v>
      </c>
      <c r="H167" s="56" t="s">
        <v>408</v>
      </c>
      <c r="I167">
        <v>510</v>
      </c>
      <c r="J167" t="s">
        <v>216</v>
      </c>
      <c r="K167" t="s">
        <v>220</v>
      </c>
    </row>
    <row r="168" spans="1:12" hidden="1" x14ac:dyDescent="0.25">
      <c r="A168" s="39">
        <v>86</v>
      </c>
      <c r="B168" t="s">
        <v>409</v>
      </c>
      <c r="C168">
        <v>114778</v>
      </c>
      <c r="D168" s="55">
        <v>33737</v>
      </c>
      <c r="E168" s="56">
        <v>142238</v>
      </c>
      <c r="F168" s="56"/>
      <c r="G168" s="56">
        <v>142238</v>
      </c>
      <c r="H168" s="56" t="s">
        <v>375</v>
      </c>
      <c r="I168">
        <v>390</v>
      </c>
      <c r="J168" t="s">
        <v>220</v>
      </c>
      <c r="K168" t="s">
        <v>256</v>
      </c>
    </row>
    <row r="169" spans="1:12" hidden="1" x14ac:dyDescent="0.25">
      <c r="A169" s="39">
        <v>86</v>
      </c>
      <c r="B169" t="s">
        <v>410</v>
      </c>
      <c r="C169">
        <v>133504</v>
      </c>
      <c r="D169" s="55">
        <v>34459</v>
      </c>
      <c r="E169" s="56">
        <v>142238</v>
      </c>
      <c r="F169" s="56"/>
      <c r="G169" s="56">
        <v>142238</v>
      </c>
      <c r="H169" s="56" t="s">
        <v>408</v>
      </c>
      <c r="I169">
        <v>510</v>
      </c>
      <c r="J169" t="s">
        <v>220</v>
      </c>
      <c r="K169" t="s">
        <v>256</v>
      </c>
    </row>
    <row r="170" spans="1:12" hidden="1" x14ac:dyDescent="0.25">
      <c r="A170" s="39">
        <v>86</v>
      </c>
      <c r="B170" t="s">
        <v>411</v>
      </c>
      <c r="C170">
        <v>124601</v>
      </c>
      <c r="D170" s="55">
        <v>33737</v>
      </c>
      <c r="E170" s="56">
        <v>142238</v>
      </c>
      <c r="F170" s="56"/>
      <c r="G170" s="56">
        <v>142238</v>
      </c>
      <c r="H170" s="56" t="s">
        <v>375</v>
      </c>
      <c r="I170">
        <v>490</v>
      </c>
      <c r="J170" t="s">
        <v>220</v>
      </c>
      <c r="K170" t="s">
        <v>256</v>
      </c>
    </row>
    <row r="171" spans="1:12" hidden="1" x14ac:dyDescent="0.25">
      <c r="A171" s="39">
        <v>86</v>
      </c>
      <c r="B171" t="s">
        <v>412</v>
      </c>
      <c r="C171">
        <v>177586</v>
      </c>
      <c r="D171" s="55">
        <v>38097</v>
      </c>
      <c r="E171" s="56">
        <v>142238</v>
      </c>
      <c r="F171" s="56"/>
      <c r="G171" s="56">
        <v>142238</v>
      </c>
      <c r="H171" s="56"/>
      <c r="I171">
        <v>520</v>
      </c>
      <c r="J171" t="s">
        <v>216</v>
      </c>
      <c r="K171" t="s">
        <v>220</v>
      </c>
    </row>
    <row r="172" spans="1:12" hidden="1" x14ac:dyDescent="0.25">
      <c r="A172" s="39">
        <v>86</v>
      </c>
      <c r="B172" t="s">
        <v>413</v>
      </c>
      <c r="C172">
        <v>157830</v>
      </c>
      <c r="D172" s="55">
        <v>32199</v>
      </c>
      <c r="E172" s="56">
        <v>142238</v>
      </c>
      <c r="F172" s="56"/>
      <c r="G172" s="56">
        <v>142238</v>
      </c>
      <c r="H172" s="56" t="s">
        <v>375</v>
      </c>
      <c r="I172">
        <v>350</v>
      </c>
      <c r="J172" t="s">
        <v>216</v>
      </c>
      <c r="K172" t="s">
        <v>220</v>
      </c>
    </row>
    <row r="173" spans="1:12" hidden="1" x14ac:dyDescent="0.25">
      <c r="A173" s="39">
        <v>86</v>
      </c>
      <c r="B173" t="s">
        <v>414</v>
      </c>
      <c r="C173">
        <v>112295</v>
      </c>
      <c r="D173" s="55">
        <v>32659</v>
      </c>
      <c r="E173" s="56">
        <v>142238</v>
      </c>
      <c r="F173" s="56"/>
      <c r="G173" s="56">
        <v>142238</v>
      </c>
      <c r="H173" s="56" t="s">
        <v>375</v>
      </c>
      <c r="I173">
        <v>430</v>
      </c>
      <c r="J173" t="s">
        <v>216</v>
      </c>
      <c r="K173" t="s">
        <v>220</v>
      </c>
    </row>
    <row r="174" spans="1:12" hidden="1" x14ac:dyDescent="0.25">
      <c r="A174" s="39">
        <v>86</v>
      </c>
      <c r="B174" t="s">
        <v>415</v>
      </c>
      <c r="C174">
        <v>131122</v>
      </c>
      <c r="D174" s="55">
        <v>33490</v>
      </c>
      <c r="E174" s="56">
        <v>142238</v>
      </c>
      <c r="F174" s="56"/>
      <c r="G174" s="56">
        <v>142238</v>
      </c>
      <c r="H174" s="56" t="s">
        <v>375</v>
      </c>
      <c r="I174">
        <v>490</v>
      </c>
      <c r="J174" t="s">
        <v>216</v>
      </c>
      <c r="K174" t="s">
        <v>220</v>
      </c>
    </row>
    <row r="175" spans="1:12" hidden="1" x14ac:dyDescent="0.25">
      <c r="A175" s="39">
        <v>86</v>
      </c>
      <c r="B175" t="s">
        <v>416</v>
      </c>
      <c r="C175">
        <v>138857</v>
      </c>
      <c r="D175" s="55">
        <v>34086</v>
      </c>
      <c r="E175" s="56">
        <v>142238</v>
      </c>
      <c r="F175" s="56"/>
      <c r="G175" s="56">
        <v>142238</v>
      </c>
      <c r="H175" s="56" t="s">
        <v>249</v>
      </c>
      <c r="I175">
        <v>500</v>
      </c>
      <c r="J175" t="s">
        <v>216</v>
      </c>
      <c r="K175" t="s">
        <v>220</v>
      </c>
    </row>
    <row r="176" spans="1:12" hidden="1" x14ac:dyDescent="0.25">
      <c r="A176" s="39">
        <v>86</v>
      </c>
      <c r="B176" t="s">
        <v>417</v>
      </c>
      <c r="C176">
        <v>131104</v>
      </c>
      <c r="D176" s="55">
        <v>33737</v>
      </c>
      <c r="E176" s="56">
        <v>142238</v>
      </c>
      <c r="F176" s="56"/>
      <c r="G176" s="56">
        <v>142238</v>
      </c>
      <c r="H176" s="56" t="s">
        <v>375</v>
      </c>
      <c r="I176">
        <v>500</v>
      </c>
      <c r="J176" t="s">
        <v>216</v>
      </c>
      <c r="K176" t="s">
        <v>220</v>
      </c>
    </row>
    <row r="177" spans="1:12" hidden="1" x14ac:dyDescent="0.25">
      <c r="A177" s="39">
        <v>86</v>
      </c>
      <c r="B177" t="s">
        <v>418</v>
      </c>
      <c r="C177">
        <v>131177</v>
      </c>
      <c r="D177" s="55">
        <v>34814</v>
      </c>
      <c r="E177" s="56">
        <v>142238</v>
      </c>
      <c r="F177" s="56"/>
      <c r="G177" s="56">
        <v>142238</v>
      </c>
      <c r="H177" s="56" t="s">
        <v>419</v>
      </c>
      <c r="J177" t="s">
        <v>220</v>
      </c>
      <c r="K177" t="s">
        <v>220</v>
      </c>
    </row>
    <row r="178" spans="1:12" hidden="1" x14ac:dyDescent="0.25">
      <c r="A178" s="39">
        <v>86</v>
      </c>
      <c r="B178" t="s">
        <v>420</v>
      </c>
      <c r="C178">
        <v>112130</v>
      </c>
      <c r="D178" s="55">
        <v>31194</v>
      </c>
      <c r="E178" s="56">
        <v>142238</v>
      </c>
      <c r="F178" s="56"/>
      <c r="G178" s="56">
        <v>142238</v>
      </c>
      <c r="H178" s="56" t="s">
        <v>375</v>
      </c>
      <c r="J178" t="s">
        <v>220</v>
      </c>
      <c r="K178" t="s">
        <v>217</v>
      </c>
    </row>
    <row r="179" spans="1:12" hidden="1" x14ac:dyDescent="0.25">
      <c r="A179" s="39">
        <v>86</v>
      </c>
      <c r="B179" t="s">
        <v>421</v>
      </c>
      <c r="C179">
        <v>112093</v>
      </c>
      <c r="D179" s="55">
        <v>32283</v>
      </c>
      <c r="E179" s="56">
        <v>142238</v>
      </c>
      <c r="F179" s="56"/>
      <c r="G179" s="56">
        <v>142238</v>
      </c>
      <c r="H179" s="56" t="s">
        <v>375</v>
      </c>
      <c r="J179" t="s">
        <v>220</v>
      </c>
      <c r="K179" t="s">
        <v>217</v>
      </c>
    </row>
    <row r="180" spans="1:12" hidden="1" x14ac:dyDescent="0.25">
      <c r="A180" s="39">
        <v>86</v>
      </c>
      <c r="B180" t="s">
        <v>422</v>
      </c>
      <c r="C180">
        <v>132840</v>
      </c>
      <c r="D180" s="55">
        <v>34459</v>
      </c>
      <c r="E180" s="56">
        <v>142238</v>
      </c>
      <c r="F180" s="56"/>
      <c r="G180" s="56">
        <v>142238</v>
      </c>
      <c r="H180" s="56" t="s">
        <v>408</v>
      </c>
      <c r="I180">
        <v>390</v>
      </c>
      <c r="J180" t="s">
        <v>216</v>
      </c>
      <c r="K180" t="s">
        <v>217</v>
      </c>
    </row>
    <row r="181" spans="1:12" hidden="1" x14ac:dyDescent="0.25">
      <c r="A181" s="39">
        <v>86</v>
      </c>
      <c r="B181" t="s">
        <v>423</v>
      </c>
      <c r="C181">
        <v>166339</v>
      </c>
      <c r="D181" s="55">
        <v>34459</v>
      </c>
      <c r="E181" s="56">
        <v>142238</v>
      </c>
      <c r="F181" s="56"/>
      <c r="G181" s="56">
        <v>142238</v>
      </c>
      <c r="H181" s="56" t="s">
        <v>408</v>
      </c>
      <c r="I181">
        <v>390</v>
      </c>
      <c r="J181" t="s">
        <v>220</v>
      </c>
      <c r="K181" t="s">
        <v>217</v>
      </c>
    </row>
    <row r="182" spans="1:12" hidden="1" x14ac:dyDescent="0.25">
      <c r="A182" s="39">
        <v>86</v>
      </c>
      <c r="B182" t="s">
        <v>424</v>
      </c>
      <c r="C182">
        <v>133540</v>
      </c>
      <c r="D182" s="55">
        <v>34459</v>
      </c>
      <c r="E182" s="56">
        <v>142238</v>
      </c>
      <c r="F182" s="56"/>
      <c r="G182" s="56">
        <v>142238</v>
      </c>
      <c r="H182" s="56" t="s">
        <v>408</v>
      </c>
      <c r="I182">
        <v>410</v>
      </c>
      <c r="J182" t="s">
        <v>216</v>
      </c>
      <c r="K182" t="s">
        <v>217</v>
      </c>
    </row>
    <row r="183" spans="1:12" hidden="1" x14ac:dyDescent="0.25">
      <c r="A183" s="39">
        <v>86</v>
      </c>
      <c r="B183" t="s">
        <v>425</v>
      </c>
      <c r="C183">
        <v>133522</v>
      </c>
      <c r="D183" s="55">
        <v>34459</v>
      </c>
      <c r="E183" s="56">
        <v>142238</v>
      </c>
      <c r="F183" s="56"/>
      <c r="G183" s="56">
        <v>142238</v>
      </c>
      <c r="H183" s="56" t="s">
        <v>408</v>
      </c>
      <c r="I183">
        <v>490</v>
      </c>
      <c r="J183" t="s">
        <v>220</v>
      </c>
      <c r="K183" t="s">
        <v>217</v>
      </c>
    </row>
    <row r="184" spans="1:12" hidden="1" x14ac:dyDescent="0.25">
      <c r="A184" s="39">
        <v>86</v>
      </c>
      <c r="B184" t="s">
        <v>426</v>
      </c>
      <c r="C184">
        <v>209904</v>
      </c>
      <c r="D184" s="55">
        <v>38790</v>
      </c>
      <c r="E184" s="56">
        <v>149293</v>
      </c>
      <c r="F184" s="56">
        <v>152242</v>
      </c>
      <c r="G184" s="56">
        <v>149293</v>
      </c>
      <c r="H184" s="56"/>
      <c r="I184">
        <v>560</v>
      </c>
      <c r="J184" t="s">
        <v>216</v>
      </c>
      <c r="K184" t="s">
        <v>220</v>
      </c>
    </row>
    <row r="185" spans="1:12" hidden="1" x14ac:dyDescent="0.25">
      <c r="A185" s="39">
        <v>86</v>
      </c>
      <c r="B185" t="s">
        <v>427</v>
      </c>
      <c r="C185">
        <v>310086</v>
      </c>
      <c r="D185" s="55">
        <v>40247</v>
      </c>
      <c r="E185" s="56" t="s">
        <v>394</v>
      </c>
      <c r="F185" s="56" t="s">
        <v>262</v>
      </c>
      <c r="G185" s="56" t="s">
        <v>394</v>
      </c>
      <c r="H185" s="56"/>
      <c r="I185">
        <v>490</v>
      </c>
      <c r="J185" t="s">
        <v>216</v>
      </c>
      <c r="K185" t="s">
        <v>217</v>
      </c>
      <c r="L185" t="s">
        <v>218</v>
      </c>
    </row>
    <row r="186" spans="1:12" hidden="1" x14ac:dyDescent="0.25">
      <c r="A186" s="39">
        <v>86</v>
      </c>
      <c r="B186" t="s">
        <v>428</v>
      </c>
      <c r="C186">
        <v>209867</v>
      </c>
      <c r="D186" s="55">
        <v>38790</v>
      </c>
      <c r="E186" s="56">
        <v>149293</v>
      </c>
      <c r="F186" s="56">
        <v>152242</v>
      </c>
      <c r="G186" s="56">
        <v>149293</v>
      </c>
      <c r="H186" s="56"/>
      <c r="I186">
        <v>390</v>
      </c>
      <c r="J186" t="s">
        <v>216</v>
      </c>
      <c r="K186" t="s">
        <v>217</v>
      </c>
      <c r="L186" t="s">
        <v>218</v>
      </c>
    </row>
    <row r="187" spans="1:12" hidden="1" x14ac:dyDescent="0.25">
      <c r="A187" s="39">
        <v>86</v>
      </c>
      <c r="B187" t="s">
        <v>429</v>
      </c>
      <c r="C187">
        <v>260505</v>
      </c>
      <c r="D187" s="55">
        <v>39139</v>
      </c>
      <c r="E187" s="56">
        <v>149293</v>
      </c>
      <c r="F187" s="56">
        <v>152242</v>
      </c>
      <c r="G187" s="56">
        <v>149293</v>
      </c>
      <c r="H187" s="56"/>
      <c r="I187">
        <v>380</v>
      </c>
      <c r="J187" t="s">
        <v>244</v>
      </c>
      <c r="K187" t="s">
        <v>220</v>
      </c>
    </row>
    <row r="188" spans="1:12" hidden="1" x14ac:dyDescent="0.25">
      <c r="A188" s="39">
        <v>86</v>
      </c>
      <c r="B188" t="s">
        <v>430</v>
      </c>
      <c r="C188">
        <v>309820</v>
      </c>
      <c r="D188" s="55">
        <v>40247</v>
      </c>
      <c r="E188" s="56" t="s">
        <v>394</v>
      </c>
      <c r="F188" s="56" t="s">
        <v>262</v>
      </c>
      <c r="G188" s="56" t="s">
        <v>394</v>
      </c>
      <c r="H188" s="56"/>
      <c r="I188">
        <v>310</v>
      </c>
      <c r="J188" t="s">
        <v>216</v>
      </c>
      <c r="K188" t="s">
        <v>220</v>
      </c>
      <c r="L188" t="s">
        <v>218</v>
      </c>
    </row>
    <row r="189" spans="1:12" hidden="1" x14ac:dyDescent="0.25">
      <c r="A189" s="39">
        <v>86</v>
      </c>
      <c r="B189" t="s">
        <v>431</v>
      </c>
      <c r="C189">
        <v>292841</v>
      </c>
      <c r="D189" s="55">
        <v>39139</v>
      </c>
      <c r="E189" s="56">
        <v>149293</v>
      </c>
      <c r="F189" s="56">
        <v>152242</v>
      </c>
      <c r="G189" s="56">
        <v>149293</v>
      </c>
      <c r="H189" s="56"/>
      <c r="I189">
        <v>590</v>
      </c>
      <c r="J189" t="s">
        <v>296</v>
      </c>
      <c r="K189" t="s">
        <v>220</v>
      </c>
    </row>
    <row r="190" spans="1:12" hidden="1" x14ac:dyDescent="0.25">
      <c r="A190" s="39">
        <v>86</v>
      </c>
      <c r="B190" t="s">
        <v>432</v>
      </c>
      <c r="C190">
        <v>194729</v>
      </c>
      <c r="D190" s="55">
        <v>38432</v>
      </c>
      <c r="E190" s="56">
        <v>149293</v>
      </c>
      <c r="F190" s="56">
        <v>152242</v>
      </c>
      <c r="G190" s="56">
        <v>149293</v>
      </c>
      <c r="H190" s="56"/>
      <c r="I190">
        <v>470</v>
      </c>
      <c r="J190" t="s">
        <v>216</v>
      </c>
      <c r="K190" t="s">
        <v>220</v>
      </c>
      <c r="L190" t="s">
        <v>218</v>
      </c>
    </row>
    <row r="191" spans="1:12" hidden="1" x14ac:dyDescent="0.25">
      <c r="A191" s="39">
        <v>86</v>
      </c>
      <c r="B191" t="s">
        <v>433</v>
      </c>
      <c r="C191">
        <v>179858</v>
      </c>
      <c r="D191" s="55">
        <v>38036</v>
      </c>
      <c r="E191" s="56">
        <v>103716</v>
      </c>
      <c r="F191" s="56">
        <v>152242</v>
      </c>
      <c r="G191" s="56">
        <v>103716</v>
      </c>
      <c r="H191" s="56"/>
      <c r="I191">
        <v>350</v>
      </c>
      <c r="J191" t="s">
        <v>216</v>
      </c>
      <c r="K191" t="s">
        <v>220</v>
      </c>
    </row>
    <row r="192" spans="1:12" hidden="1" x14ac:dyDescent="0.25">
      <c r="A192" s="39">
        <v>86</v>
      </c>
      <c r="B192" t="s">
        <v>434</v>
      </c>
      <c r="C192">
        <v>177311</v>
      </c>
      <c r="D192" s="55">
        <v>38036</v>
      </c>
      <c r="E192" s="56">
        <v>149293</v>
      </c>
      <c r="F192" s="56">
        <v>152242</v>
      </c>
      <c r="G192" s="56">
        <v>149293</v>
      </c>
      <c r="H192" s="56"/>
      <c r="I192">
        <v>580</v>
      </c>
      <c r="J192" t="s">
        <v>220</v>
      </c>
      <c r="K192" t="s">
        <v>220</v>
      </c>
    </row>
    <row r="193" spans="1:12" hidden="1" x14ac:dyDescent="0.25">
      <c r="A193" s="39">
        <v>86</v>
      </c>
      <c r="B193" t="s">
        <v>435</v>
      </c>
      <c r="C193">
        <v>176859</v>
      </c>
      <c r="D193" s="55">
        <v>38036</v>
      </c>
      <c r="E193" s="56">
        <v>149293</v>
      </c>
      <c r="F193" s="56">
        <v>152242</v>
      </c>
      <c r="G193" s="56">
        <v>149293</v>
      </c>
      <c r="H193" s="56"/>
      <c r="I193">
        <v>450</v>
      </c>
      <c r="J193" t="s">
        <v>216</v>
      </c>
      <c r="K193" t="s">
        <v>220</v>
      </c>
    </row>
    <row r="194" spans="1:12" hidden="1" x14ac:dyDescent="0.25">
      <c r="A194" s="39">
        <v>86</v>
      </c>
      <c r="B194" t="s">
        <v>436</v>
      </c>
      <c r="C194">
        <v>176905</v>
      </c>
      <c r="D194" s="55">
        <v>38036</v>
      </c>
      <c r="E194" s="56">
        <v>149293</v>
      </c>
      <c r="F194" s="56">
        <v>152242</v>
      </c>
      <c r="G194" s="56">
        <v>149293</v>
      </c>
      <c r="H194" s="56"/>
      <c r="I194">
        <v>460</v>
      </c>
      <c r="J194" t="s">
        <v>216</v>
      </c>
      <c r="K194" t="s">
        <v>220</v>
      </c>
    </row>
    <row r="195" spans="1:12" hidden="1" x14ac:dyDescent="0.25">
      <c r="A195" s="39">
        <v>86</v>
      </c>
      <c r="B195" t="s">
        <v>139</v>
      </c>
      <c r="C195">
        <v>194691</v>
      </c>
      <c r="D195" s="55">
        <v>38432</v>
      </c>
      <c r="E195" s="56">
        <v>149293</v>
      </c>
      <c r="F195" s="56">
        <v>152242</v>
      </c>
      <c r="G195" s="56">
        <v>149293</v>
      </c>
      <c r="H195" s="56"/>
      <c r="I195">
        <v>290</v>
      </c>
      <c r="J195" t="s">
        <v>216</v>
      </c>
      <c r="K195" t="s">
        <v>217</v>
      </c>
    </row>
    <row r="196" spans="1:12" hidden="1" x14ac:dyDescent="0.25">
      <c r="A196" s="39">
        <v>86</v>
      </c>
      <c r="B196" t="s">
        <v>136</v>
      </c>
      <c r="C196">
        <v>194701</v>
      </c>
      <c r="D196" s="55">
        <v>38432</v>
      </c>
      <c r="E196" s="56">
        <v>149293</v>
      </c>
      <c r="F196" s="56">
        <v>152242</v>
      </c>
      <c r="G196" s="56">
        <v>149293</v>
      </c>
      <c r="H196" s="56"/>
      <c r="I196">
        <v>400</v>
      </c>
      <c r="J196" t="s">
        <v>216</v>
      </c>
      <c r="K196" t="s">
        <v>220</v>
      </c>
      <c r="L196" t="s">
        <v>218</v>
      </c>
    </row>
    <row r="197" spans="1:12" hidden="1" x14ac:dyDescent="0.25">
      <c r="A197" s="39">
        <v>86</v>
      </c>
      <c r="B197" t="s">
        <v>437</v>
      </c>
      <c r="C197">
        <v>209894</v>
      </c>
      <c r="D197" s="55">
        <v>38790</v>
      </c>
      <c r="E197" s="56">
        <v>149293</v>
      </c>
      <c r="F197" s="56">
        <v>152242</v>
      </c>
      <c r="G197" s="56">
        <v>149293</v>
      </c>
      <c r="H197" s="56"/>
      <c r="I197">
        <v>480</v>
      </c>
      <c r="J197" t="s">
        <v>216</v>
      </c>
      <c r="K197" t="s">
        <v>217</v>
      </c>
      <c r="L197" t="s">
        <v>218</v>
      </c>
    </row>
    <row r="198" spans="1:12" hidden="1" x14ac:dyDescent="0.25">
      <c r="A198" s="39">
        <v>86</v>
      </c>
      <c r="B198" t="s">
        <v>438</v>
      </c>
      <c r="C198">
        <v>293064</v>
      </c>
      <c r="D198" s="55">
        <v>39882</v>
      </c>
      <c r="E198" s="56" t="s">
        <v>394</v>
      </c>
      <c r="F198" s="56" t="s">
        <v>262</v>
      </c>
      <c r="G198" s="56" t="s">
        <v>394</v>
      </c>
      <c r="H198" s="56"/>
      <c r="I198">
        <v>380</v>
      </c>
      <c r="J198" t="s">
        <v>216</v>
      </c>
      <c r="K198" t="s">
        <v>220</v>
      </c>
      <c r="L198" t="s">
        <v>218</v>
      </c>
    </row>
    <row r="199" spans="1:12" hidden="1" x14ac:dyDescent="0.25">
      <c r="A199" s="39">
        <v>86</v>
      </c>
      <c r="B199" t="s">
        <v>439</v>
      </c>
      <c r="C199">
        <v>261957</v>
      </c>
      <c r="D199" s="55">
        <v>39882</v>
      </c>
      <c r="E199" s="56" t="s">
        <v>394</v>
      </c>
      <c r="F199" s="56" t="s">
        <v>262</v>
      </c>
      <c r="G199" s="56" t="s">
        <v>394</v>
      </c>
      <c r="H199" s="56"/>
      <c r="I199">
        <v>390</v>
      </c>
      <c r="J199" t="s">
        <v>216</v>
      </c>
      <c r="K199" t="s">
        <v>220</v>
      </c>
      <c r="L199" t="s">
        <v>218</v>
      </c>
    </row>
    <row r="200" spans="1:12" hidden="1" x14ac:dyDescent="0.25">
      <c r="A200" s="39">
        <v>86</v>
      </c>
      <c r="B200" t="s">
        <v>440</v>
      </c>
      <c r="C200">
        <v>176400</v>
      </c>
      <c r="D200" s="55">
        <v>35852</v>
      </c>
      <c r="E200" s="56">
        <v>149293</v>
      </c>
      <c r="F200" s="56">
        <v>152242</v>
      </c>
      <c r="G200" s="56">
        <v>149293</v>
      </c>
      <c r="H200" s="56"/>
      <c r="I200">
        <v>360</v>
      </c>
      <c r="J200" t="s">
        <v>216</v>
      </c>
      <c r="K200" t="s">
        <v>220</v>
      </c>
    </row>
    <row r="201" spans="1:12" hidden="1" x14ac:dyDescent="0.25">
      <c r="A201" s="39">
        <v>86</v>
      </c>
      <c r="B201" t="s">
        <v>441</v>
      </c>
      <c r="C201">
        <v>194820</v>
      </c>
      <c r="D201" s="55">
        <v>38432</v>
      </c>
      <c r="E201" s="56">
        <v>103716</v>
      </c>
      <c r="F201" s="56" t="s">
        <v>262</v>
      </c>
      <c r="G201" s="56">
        <v>103716</v>
      </c>
      <c r="H201" s="56"/>
      <c r="I201">
        <v>380</v>
      </c>
      <c r="J201" t="s">
        <v>216</v>
      </c>
      <c r="K201" t="s">
        <v>220</v>
      </c>
      <c r="L201" t="s">
        <v>218</v>
      </c>
    </row>
    <row r="202" spans="1:12" hidden="1" x14ac:dyDescent="0.25">
      <c r="A202" s="39">
        <v>86</v>
      </c>
      <c r="B202" t="s">
        <v>442</v>
      </c>
      <c r="C202">
        <v>312082</v>
      </c>
      <c r="D202" s="55">
        <v>36207</v>
      </c>
      <c r="E202" s="56">
        <v>142238</v>
      </c>
      <c r="F202" s="56"/>
      <c r="G202" s="56">
        <v>142238</v>
      </c>
      <c r="H202" s="56"/>
      <c r="I202">
        <v>460</v>
      </c>
      <c r="J202" t="s">
        <v>216</v>
      </c>
      <c r="K202" t="s">
        <v>220</v>
      </c>
    </row>
    <row r="203" spans="1:12" hidden="1" x14ac:dyDescent="0.25">
      <c r="A203" s="39">
        <v>86</v>
      </c>
      <c r="B203" t="s">
        <v>443</v>
      </c>
      <c r="C203">
        <v>148634</v>
      </c>
      <c r="D203" s="55">
        <v>36207</v>
      </c>
      <c r="E203" s="56">
        <v>142238</v>
      </c>
      <c r="F203" s="56"/>
      <c r="G203" s="56">
        <v>142238</v>
      </c>
      <c r="H203" s="56"/>
      <c r="I203">
        <v>290</v>
      </c>
      <c r="J203" t="s">
        <v>216</v>
      </c>
      <c r="K203" t="s">
        <v>220</v>
      </c>
    </row>
    <row r="204" spans="1:12" hidden="1" x14ac:dyDescent="0.25">
      <c r="A204" s="39">
        <v>86</v>
      </c>
      <c r="B204" t="s">
        <v>444</v>
      </c>
      <c r="C204">
        <v>102784</v>
      </c>
      <c r="D204" s="55">
        <v>36944</v>
      </c>
      <c r="E204" s="56">
        <v>132938</v>
      </c>
      <c r="F204" s="56">
        <v>154741</v>
      </c>
      <c r="G204" s="56">
        <v>132938</v>
      </c>
      <c r="H204" s="56"/>
      <c r="I204">
        <v>290</v>
      </c>
      <c r="J204" t="s">
        <v>216</v>
      </c>
      <c r="K204" t="s">
        <v>220</v>
      </c>
    </row>
    <row r="205" spans="1:12" hidden="1" x14ac:dyDescent="0.25">
      <c r="A205" s="39">
        <v>86</v>
      </c>
      <c r="B205" t="s">
        <v>445</v>
      </c>
      <c r="C205">
        <v>102380</v>
      </c>
      <c r="D205" s="55">
        <v>36944</v>
      </c>
      <c r="E205" s="56">
        <v>132938</v>
      </c>
      <c r="F205" s="56">
        <v>154741</v>
      </c>
      <c r="G205" s="56">
        <v>132938</v>
      </c>
      <c r="H205" s="56"/>
      <c r="I205">
        <v>290</v>
      </c>
      <c r="J205" t="s">
        <v>216</v>
      </c>
      <c r="K205" t="s">
        <v>220</v>
      </c>
    </row>
    <row r="206" spans="1:12" hidden="1" x14ac:dyDescent="0.25">
      <c r="A206" s="39">
        <v>86</v>
      </c>
      <c r="B206" t="s">
        <v>446</v>
      </c>
      <c r="C206">
        <v>141789</v>
      </c>
      <c r="D206" s="55">
        <v>35852</v>
      </c>
      <c r="E206" s="56">
        <v>132938</v>
      </c>
      <c r="F206" s="56">
        <v>154741</v>
      </c>
      <c r="G206" s="56">
        <v>132938</v>
      </c>
      <c r="H206" s="56"/>
      <c r="I206">
        <v>320</v>
      </c>
      <c r="J206" t="s">
        <v>216</v>
      </c>
      <c r="K206" t="s">
        <v>217</v>
      </c>
    </row>
    <row r="207" spans="1:12" hidden="1" x14ac:dyDescent="0.25">
      <c r="A207" s="39">
        <v>86</v>
      </c>
      <c r="B207" t="s">
        <v>447</v>
      </c>
      <c r="C207">
        <v>102959</v>
      </c>
      <c r="D207" s="55">
        <v>37313</v>
      </c>
      <c r="E207" s="56">
        <v>132938</v>
      </c>
      <c r="F207" s="56">
        <v>154741</v>
      </c>
      <c r="G207" s="56">
        <v>132938</v>
      </c>
      <c r="H207" s="56"/>
      <c r="I207">
        <v>320</v>
      </c>
      <c r="J207" t="s">
        <v>216</v>
      </c>
      <c r="K207" t="s">
        <v>220</v>
      </c>
    </row>
    <row r="208" spans="1:12" hidden="1" x14ac:dyDescent="0.25">
      <c r="A208" s="39">
        <v>86</v>
      </c>
      <c r="B208" t="s">
        <v>448</v>
      </c>
      <c r="C208">
        <v>148405</v>
      </c>
      <c r="D208" s="55">
        <v>36572</v>
      </c>
      <c r="E208" s="56">
        <v>132938</v>
      </c>
      <c r="F208" s="56">
        <v>154741</v>
      </c>
      <c r="G208" s="56">
        <v>132938</v>
      </c>
      <c r="H208" s="56"/>
      <c r="I208">
        <v>430</v>
      </c>
      <c r="J208" t="s">
        <v>216</v>
      </c>
      <c r="K208" t="s">
        <v>217</v>
      </c>
    </row>
    <row r="209" spans="1:12" hidden="1" x14ac:dyDescent="0.25">
      <c r="A209" s="39">
        <v>86</v>
      </c>
      <c r="B209" t="s">
        <v>449</v>
      </c>
      <c r="C209">
        <v>100320</v>
      </c>
      <c r="D209" s="55">
        <v>36944</v>
      </c>
      <c r="E209" s="56">
        <v>132938</v>
      </c>
      <c r="F209" s="56">
        <v>154741</v>
      </c>
      <c r="G209" s="56">
        <v>132938</v>
      </c>
      <c r="H209" s="56"/>
      <c r="I209">
        <v>480</v>
      </c>
      <c r="J209" t="s">
        <v>216</v>
      </c>
      <c r="K209" t="s">
        <v>220</v>
      </c>
    </row>
    <row r="210" spans="1:12" hidden="1" x14ac:dyDescent="0.25">
      <c r="A210" s="39">
        <v>86</v>
      </c>
      <c r="B210" t="s">
        <v>450</v>
      </c>
      <c r="C210">
        <v>177302</v>
      </c>
      <c r="D210" s="55">
        <v>38036</v>
      </c>
      <c r="E210" s="56">
        <v>132938</v>
      </c>
      <c r="F210" s="56">
        <v>154741</v>
      </c>
      <c r="G210" s="56">
        <v>132938</v>
      </c>
      <c r="H210" s="56"/>
      <c r="I210">
        <v>560</v>
      </c>
      <c r="J210" t="s">
        <v>216</v>
      </c>
      <c r="K210" t="s">
        <v>220</v>
      </c>
    </row>
    <row r="211" spans="1:12" hidden="1" x14ac:dyDescent="0.25">
      <c r="A211" s="39">
        <v>86</v>
      </c>
      <c r="B211" t="s">
        <v>451</v>
      </c>
      <c r="C211">
        <v>176529</v>
      </c>
      <c r="D211" s="55">
        <v>37313</v>
      </c>
      <c r="E211" s="56">
        <v>132938</v>
      </c>
      <c r="F211" s="56">
        <v>154741</v>
      </c>
      <c r="G211" s="56">
        <v>132938</v>
      </c>
      <c r="H211" s="56"/>
      <c r="I211">
        <v>380</v>
      </c>
      <c r="J211" t="s">
        <v>216</v>
      </c>
      <c r="K211" t="s">
        <v>220</v>
      </c>
      <c r="L211" t="s">
        <v>218</v>
      </c>
    </row>
    <row r="212" spans="1:12" hidden="1" x14ac:dyDescent="0.25">
      <c r="A212" s="39">
        <v>86</v>
      </c>
      <c r="B212" t="s">
        <v>452</v>
      </c>
      <c r="C212">
        <v>176657</v>
      </c>
      <c r="D212" s="55">
        <v>38036</v>
      </c>
      <c r="E212" s="56">
        <v>132938</v>
      </c>
      <c r="F212" s="56">
        <v>154741</v>
      </c>
      <c r="G212" s="56">
        <v>132938</v>
      </c>
      <c r="H212" s="56"/>
      <c r="I212">
        <v>400</v>
      </c>
      <c r="J212" t="s">
        <v>216</v>
      </c>
      <c r="K212" t="s">
        <v>220</v>
      </c>
      <c r="L212" t="s">
        <v>218</v>
      </c>
    </row>
    <row r="213" spans="1:12" hidden="1" x14ac:dyDescent="0.25">
      <c r="A213" s="39">
        <v>86</v>
      </c>
      <c r="B213" t="s">
        <v>453</v>
      </c>
      <c r="C213">
        <v>176097</v>
      </c>
      <c r="D213" s="55">
        <v>38036</v>
      </c>
      <c r="E213" s="56">
        <v>132938</v>
      </c>
      <c r="F213" s="56">
        <v>154741</v>
      </c>
      <c r="G213" s="56">
        <v>132938</v>
      </c>
      <c r="H213" s="56"/>
      <c r="I213">
        <v>290</v>
      </c>
      <c r="J213" t="s">
        <v>216</v>
      </c>
      <c r="K213" t="s">
        <v>220</v>
      </c>
    </row>
    <row r="214" spans="1:12" hidden="1" x14ac:dyDescent="0.25">
      <c r="A214" s="39">
        <v>86</v>
      </c>
      <c r="B214" t="s">
        <v>454</v>
      </c>
      <c r="C214">
        <v>191986</v>
      </c>
      <c r="D214" s="55">
        <v>38432</v>
      </c>
      <c r="E214" s="56">
        <v>132938</v>
      </c>
      <c r="F214" s="56">
        <v>154741</v>
      </c>
      <c r="G214" s="56">
        <v>132938</v>
      </c>
      <c r="H214" s="56"/>
      <c r="I214">
        <v>380</v>
      </c>
      <c r="J214" t="s">
        <v>216</v>
      </c>
      <c r="K214" t="s">
        <v>220</v>
      </c>
    </row>
    <row r="215" spans="1:12" hidden="1" x14ac:dyDescent="0.25">
      <c r="A215" s="39">
        <v>86</v>
      </c>
      <c r="B215" t="s">
        <v>455</v>
      </c>
      <c r="C215">
        <v>295785</v>
      </c>
      <c r="D215" s="55">
        <v>39882</v>
      </c>
      <c r="E215" s="56" t="s">
        <v>456</v>
      </c>
      <c r="F215" s="56" t="s">
        <v>457</v>
      </c>
      <c r="G215" s="56" t="s">
        <v>456</v>
      </c>
      <c r="H215" s="56"/>
      <c r="I215">
        <v>370</v>
      </c>
      <c r="J215" t="s">
        <v>216</v>
      </c>
      <c r="K215" t="s">
        <v>220</v>
      </c>
    </row>
    <row r="216" spans="1:12" hidden="1" x14ac:dyDescent="0.25">
      <c r="A216" s="39">
        <v>86</v>
      </c>
      <c r="B216" t="s">
        <v>458</v>
      </c>
      <c r="C216">
        <v>210317</v>
      </c>
      <c r="D216" s="55">
        <v>38790</v>
      </c>
      <c r="E216" s="56">
        <v>132938</v>
      </c>
      <c r="F216" s="56">
        <v>154741</v>
      </c>
      <c r="G216" s="56">
        <v>132938</v>
      </c>
      <c r="H216" s="56"/>
      <c r="I216">
        <v>370</v>
      </c>
      <c r="J216" t="s">
        <v>216</v>
      </c>
      <c r="K216" t="s">
        <v>220</v>
      </c>
    </row>
    <row r="217" spans="1:12" hidden="1" x14ac:dyDescent="0.25">
      <c r="A217" s="39">
        <v>86</v>
      </c>
      <c r="B217" t="s">
        <v>459</v>
      </c>
      <c r="C217">
        <v>210335</v>
      </c>
      <c r="D217" s="55">
        <v>38790</v>
      </c>
      <c r="E217" s="56">
        <v>132938</v>
      </c>
      <c r="F217" s="56">
        <v>154741</v>
      </c>
      <c r="G217" s="56">
        <v>132938</v>
      </c>
      <c r="H217" s="56"/>
      <c r="I217">
        <v>430</v>
      </c>
      <c r="J217" t="s">
        <v>216</v>
      </c>
      <c r="K217" t="s">
        <v>220</v>
      </c>
    </row>
    <row r="218" spans="1:12" hidden="1" x14ac:dyDescent="0.25">
      <c r="A218" s="39">
        <v>86</v>
      </c>
      <c r="B218" t="s">
        <v>460</v>
      </c>
      <c r="C218">
        <v>310765</v>
      </c>
      <c r="D218" s="55">
        <v>40247</v>
      </c>
      <c r="E218" s="56" t="s">
        <v>456</v>
      </c>
      <c r="F218" s="56" t="s">
        <v>457</v>
      </c>
      <c r="G218" s="56" t="s">
        <v>456</v>
      </c>
      <c r="H218" s="56"/>
      <c r="I218">
        <v>480</v>
      </c>
      <c r="J218" t="s">
        <v>216</v>
      </c>
      <c r="K218" t="s">
        <v>220</v>
      </c>
      <c r="L218" t="s">
        <v>218</v>
      </c>
    </row>
    <row r="219" spans="1:12" hidden="1" x14ac:dyDescent="0.25">
      <c r="A219" s="39">
        <v>86</v>
      </c>
      <c r="B219" t="s">
        <v>461</v>
      </c>
      <c r="C219">
        <v>176538</v>
      </c>
      <c r="D219" s="55">
        <v>37697</v>
      </c>
      <c r="E219" s="56">
        <v>143257</v>
      </c>
      <c r="F219" s="56"/>
      <c r="G219" s="56">
        <v>148098</v>
      </c>
      <c r="H219" s="56"/>
      <c r="I219">
        <v>380</v>
      </c>
      <c r="J219" t="s">
        <v>220</v>
      </c>
      <c r="K219" t="s">
        <v>220</v>
      </c>
    </row>
    <row r="220" spans="1:12" hidden="1" x14ac:dyDescent="0.25">
      <c r="A220" s="39">
        <v>86</v>
      </c>
      <c r="B220" t="s">
        <v>462</v>
      </c>
      <c r="C220">
        <v>177283</v>
      </c>
      <c r="D220" s="55">
        <v>34886</v>
      </c>
      <c r="E220" s="56">
        <v>142238</v>
      </c>
      <c r="F220" s="56"/>
      <c r="G220" s="56">
        <v>142238</v>
      </c>
      <c r="H220" s="56" t="s">
        <v>419</v>
      </c>
      <c r="I220">
        <v>550</v>
      </c>
      <c r="J220" t="s">
        <v>216</v>
      </c>
      <c r="K220" t="s">
        <v>217</v>
      </c>
    </row>
    <row r="221" spans="1:12" hidden="1" x14ac:dyDescent="0.25">
      <c r="A221" s="39">
        <v>86</v>
      </c>
      <c r="B221" t="s">
        <v>463</v>
      </c>
      <c r="C221">
        <v>164975</v>
      </c>
      <c r="D221" s="55">
        <v>36207</v>
      </c>
      <c r="E221" s="56">
        <v>149204</v>
      </c>
      <c r="F221" s="56">
        <v>100265</v>
      </c>
      <c r="G221" s="56">
        <v>149204</v>
      </c>
      <c r="H221" s="56"/>
      <c r="I221">
        <v>280</v>
      </c>
      <c r="J221" t="s">
        <v>216</v>
      </c>
      <c r="K221" t="s">
        <v>217</v>
      </c>
      <c r="L221" t="s">
        <v>250</v>
      </c>
    </row>
    <row r="222" spans="1:12" hidden="1" x14ac:dyDescent="0.25">
      <c r="A222" s="39">
        <v>86</v>
      </c>
      <c r="B222" t="s">
        <v>464</v>
      </c>
      <c r="C222">
        <v>138866</v>
      </c>
      <c r="D222" s="55">
        <v>36572</v>
      </c>
      <c r="E222" s="56">
        <v>142238</v>
      </c>
      <c r="F222" s="56"/>
      <c r="G222" s="56">
        <v>142238</v>
      </c>
      <c r="H222" s="56"/>
      <c r="I222">
        <v>440</v>
      </c>
      <c r="J222" t="s">
        <v>216</v>
      </c>
      <c r="K222" t="s">
        <v>220</v>
      </c>
    </row>
    <row r="223" spans="1:12" hidden="1" x14ac:dyDescent="0.25">
      <c r="A223" s="39">
        <v>86</v>
      </c>
      <c r="B223" t="s">
        <v>465</v>
      </c>
      <c r="C223">
        <v>177027</v>
      </c>
      <c r="D223" s="55">
        <v>36572</v>
      </c>
      <c r="E223" s="56" t="s">
        <v>466</v>
      </c>
      <c r="F223" s="56" t="s">
        <v>467</v>
      </c>
      <c r="G223" s="56" t="s">
        <v>466</v>
      </c>
      <c r="H223" s="56"/>
      <c r="I223">
        <v>480</v>
      </c>
      <c r="J223" t="s">
        <v>220</v>
      </c>
      <c r="K223" t="s">
        <v>217</v>
      </c>
    </row>
    <row r="224" spans="1:12" hidden="1" x14ac:dyDescent="0.25">
      <c r="A224" s="39">
        <v>86</v>
      </c>
      <c r="B224" t="s">
        <v>188</v>
      </c>
      <c r="C224">
        <v>209748</v>
      </c>
      <c r="D224" s="55">
        <v>38790</v>
      </c>
      <c r="E224" s="56">
        <v>103716</v>
      </c>
      <c r="F224" s="56">
        <v>109181</v>
      </c>
      <c r="G224" s="56">
        <v>103716</v>
      </c>
      <c r="H224" s="56"/>
      <c r="I224">
        <v>440</v>
      </c>
      <c r="J224" t="s">
        <v>216</v>
      </c>
      <c r="K224" t="s">
        <v>220</v>
      </c>
    </row>
    <row r="225" spans="1:12" hidden="1" x14ac:dyDescent="0.25">
      <c r="A225" s="39">
        <v>86</v>
      </c>
      <c r="B225" t="s">
        <v>468</v>
      </c>
      <c r="C225">
        <v>327066</v>
      </c>
      <c r="D225" s="55">
        <v>39882</v>
      </c>
      <c r="E225" s="56" t="s">
        <v>221</v>
      </c>
      <c r="F225" s="56" t="s">
        <v>222</v>
      </c>
      <c r="G225" s="56" t="s">
        <v>221</v>
      </c>
      <c r="H225" s="56"/>
      <c r="I225">
        <v>410</v>
      </c>
      <c r="J225" t="s">
        <v>216</v>
      </c>
      <c r="K225" t="s">
        <v>220</v>
      </c>
    </row>
    <row r="226" spans="1:12" hidden="1" x14ac:dyDescent="0.25">
      <c r="A226" s="39">
        <v>86</v>
      </c>
      <c r="B226" t="s">
        <v>469</v>
      </c>
      <c r="C226">
        <v>133870</v>
      </c>
      <c r="D226" s="55">
        <v>34886</v>
      </c>
      <c r="E226" s="56">
        <v>132961</v>
      </c>
      <c r="F226" s="56">
        <v>149424</v>
      </c>
      <c r="G226" s="56">
        <v>132961</v>
      </c>
      <c r="H226" s="56"/>
      <c r="I226">
        <v>390</v>
      </c>
      <c r="J226" t="s">
        <v>216</v>
      </c>
      <c r="K226" t="s">
        <v>220</v>
      </c>
    </row>
    <row r="227" spans="1:12" hidden="1" x14ac:dyDescent="0.25">
      <c r="A227" s="39">
        <v>86</v>
      </c>
      <c r="B227" t="s">
        <v>470</v>
      </c>
      <c r="C227">
        <v>176345</v>
      </c>
      <c r="D227" s="55">
        <v>37313</v>
      </c>
      <c r="E227" s="56">
        <v>142238</v>
      </c>
      <c r="F227" s="56"/>
      <c r="G227" s="56">
        <v>142238</v>
      </c>
      <c r="H227" s="56"/>
      <c r="I227">
        <v>340</v>
      </c>
      <c r="J227" t="s">
        <v>216</v>
      </c>
      <c r="K227" t="s">
        <v>220</v>
      </c>
    </row>
    <row r="228" spans="1:12" hidden="1" x14ac:dyDescent="0.25">
      <c r="A228" s="39">
        <v>86</v>
      </c>
      <c r="B228" t="s">
        <v>471</v>
      </c>
      <c r="C228">
        <v>164058</v>
      </c>
      <c r="D228" s="55">
        <v>35593</v>
      </c>
      <c r="E228" s="56">
        <v>143257</v>
      </c>
      <c r="F228" s="56"/>
      <c r="G228" s="56">
        <v>148098</v>
      </c>
      <c r="H228" s="56"/>
      <c r="I228">
        <v>450</v>
      </c>
      <c r="J228" t="s">
        <v>216</v>
      </c>
      <c r="K228" t="s">
        <v>220</v>
      </c>
    </row>
    <row r="229" spans="1:12" hidden="1" x14ac:dyDescent="0.25">
      <c r="A229" s="39">
        <v>86</v>
      </c>
      <c r="B229" t="s">
        <v>472</v>
      </c>
      <c r="C229">
        <v>153562</v>
      </c>
      <c r="D229" s="55">
        <v>34886</v>
      </c>
      <c r="E229" s="56">
        <v>142238</v>
      </c>
      <c r="F229" s="56"/>
      <c r="G229" s="56">
        <v>142238</v>
      </c>
      <c r="H229" s="56"/>
      <c r="I229">
        <v>320</v>
      </c>
      <c r="J229" t="s">
        <v>220</v>
      </c>
      <c r="K229" t="s">
        <v>217</v>
      </c>
    </row>
    <row r="230" spans="1:12" hidden="1" x14ac:dyDescent="0.25">
      <c r="A230" s="39">
        <v>86</v>
      </c>
      <c r="B230" t="s">
        <v>473</v>
      </c>
      <c r="C230">
        <v>179876</v>
      </c>
      <c r="D230" s="55">
        <v>33409</v>
      </c>
      <c r="E230" s="56">
        <v>149204</v>
      </c>
      <c r="F230" s="56">
        <v>100265</v>
      </c>
      <c r="G230" s="56">
        <v>149204</v>
      </c>
      <c r="H230" s="56" t="s">
        <v>375</v>
      </c>
      <c r="I230">
        <v>420</v>
      </c>
      <c r="J230" t="s">
        <v>216</v>
      </c>
      <c r="K230" t="s">
        <v>220</v>
      </c>
      <c r="L230" t="s">
        <v>250</v>
      </c>
    </row>
    <row r="231" spans="1:12" hidden="1" x14ac:dyDescent="0.25">
      <c r="A231" s="39">
        <v>86</v>
      </c>
      <c r="B231" t="s">
        <v>474</v>
      </c>
      <c r="C231">
        <v>176969</v>
      </c>
      <c r="D231" s="55">
        <v>35159</v>
      </c>
      <c r="E231" s="56">
        <v>142238</v>
      </c>
      <c r="F231" s="56"/>
      <c r="G231" s="56">
        <v>142238</v>
      </c>
      <c r="H231" s="56"/>
      <c r="I231">
        <v>470</v>
      </c>
      <c r="J231" t="s">
        <v>216</v>
      </c>
      <c r="K231" t="s">
        <v>217</v>
      </c>
    </row>
    <row r="232" spans="1:12" hidden="1" x14ac:dyDescent="0.25">
      <c r="A232" s="39">
        <v>86</v>
      </c>
      <c r="B232" t="s">
        <v>475</v>
      </c>
      <c r="C232">
        <v>210298</v>
      </c>
      <c r="D232" s="55">
        <v>38790</v>
      </c>
      <c r="E232" s="56">
        <v>132961</v>
      </c>
      <c r="F232" s="56">
        <v>149424</v>
      </c>
      <c r="G232" s="56">
        <v>132961</v>
      </c>
      <c r="H232" s="56"/>
      <c r="I232">
        <v>290</v>
      </c>
      <c r="J232" t="s">
        <v>216</v>
      </c>
      <c r="K232" t="s">
        <v>220</v>
      </c>
    </row>
    <row r="233" spans="1:12" hidden="1" x14ac:dyDescent="0.25">
      <c r="A233" s="39">
        <v>86</v>
      </c>
      <c r="B233" t="s">
        <v>476</v>
      </c>
      <c r="C233">
        <v>309480</v>
      </c>
      <c r="D233" s="55">
        <v>40247</v>
      </c>
      <c r="E233" s="56" t="s">
        <v>477</v>
      </c>
      <c r="F233" s="56"/>
      <c r="G233" s="56" t="s">
        <v>477</v>
      </c>
      <c r="H233" s="56"/>
      <c r="I233">
        <v>390</v>
      </c>
      <c r="J233" t="s">
        <v>216</v>
      </c>
      <c r="K233" t="s">
        <v>220</v>
      </c>
      <c r="L233" t="s">
        <v>218</v>
      </c>
    </row>
    <row r="234" spans="1:12" hidden="1" x14ac:dyDescent="0.25">
      <c r="A234" s="39">
        <v>86</v>
      </c>
      <c r="B234" t="s">
        <v>478</v>
      </c>
      <c r="C234">
        <v>176978</v>
      </c>
      <c r="D234" s="55">
        <v>35593</v>
      </c>
      <c r="E234" s="56">
        <v>143257</v>
      </c>
      <c r="F234" s="56"/>
      <c r="G234" s="56">
        <v>148098</v>
      </c>
      <c r="H234" s="56"/>
      <c r="I234">
        <v>470</v>
      </c>
      <c r="J234" t="s">
        <v>216</v>
      </c>
      <c r="K234" t="s">
        <v>217</v>
      </c>
    </row>
    <row r="235" spans="1:12" hidden="1" x14ac:dyDescent="0.25">
      <c r="A235" s="39">
        <v>86</v>
      </c>
      <c r="B235" t="s">
        <v>163</v>
      </c>
      <c r="C235">
        <v>177320</v>
      </c>
      <c r="D235" s="55">
        <v>35159</v>
      </c>
      <c r="E235" s="56">
        <v>143257</v>
      </c>
      <c r="F235" s="56"/>
      <c r="G235" s="56">
        <v>148098</v>
      </c>
      <c r="H235" s="56"/>
      <c r="I235">
        <v>580</v>
      </c>
      <c r="J235" t="s">
        <v>220</v>
      </c>
      <c r="K235" t="s">
        <v>217</v>
      </c>
    </row>
    <row r="236" spans="1:12" hidden="1" x14ac:dyDescent="0.25">
      <c r="A236" s="39">
        <v>86</v>
      </c>
      <c r="B236" t="s">
        <v>186</v>
      </c>
      <c r="C236">
        <v>305929</v>
      </c>
      <c r="D236" s="55">
        <v>39139</v>
      </c>
      <c r="E236" s="56">
        <v>103716</v>
      </c>
      <c r="F236" s="56">
        <v>109181</v>
      </c>
      <c r="G236" s="56">
        <v>103716</v>
      </c>
      <c r="H236" s="56"/>
      <c r="I236">
        <v>290</v>
      </c>
      <c r="J236" t="s">
        <v>244</v>
      </c>
      <c r="K236" t="s">
        <v>220</v>
      </c>
    </row>
    <row r="237" spans="1:12" hidden="1" x14ac:dyDescent="0.25">
      <c r="A237" s="39">
        <v>86</v>
      </c>
      <c r="B237" t="s">
        <v>479</v>
      </c>
      <c r="C237">
        <v>145552</v>
      </c>
      <c r="D237" s="55">
        <v>35852</v>
      </c>
      <c r="E237" s="56">
        <v>132949</v>
      </c>
      <c r="F237" s="56">
        <v>150952</v>
      </c>
      <c r="G237" s="56">
        <v>132949</v>
      </c>
      <c r="H237" s="56"/>
      <c r="I237">
        <v>470</v>
      </c>
      <c r="J237" t="s">
        <v>216</v>
      </c>
      <c r="K237" t="s">
        <v>220</v>
      </c>
    </row>
    <row r="238" spans="1:12" hidden="1" x14ac:dyDescent="0.25">
      <c r="A238" s="39">
        <v>86</v>
      </c>
      <c r="B238" t="s">
        <v>480</v>
      </c>
      <c r="C238">
        <v>158640</v>
      </c>
      <c r="D238" s="55">
        <v>34886</v>
      </c>
      <c r="E238" s="56">
        <v>142238</v>
      </c>
      <c r="F238" s="56"/>
      <c r="G238" s="56">
        <v>142238</v>
      </c>
      <c r="H238" s="56"/>
      <c r="I238">
        <v>520</v>
      </c>
      <c r="J238" t="s">
        <v>216</v>
      </c>
      <c r="K238" t="s">
        <v>217</v>
      </c>
    </row>
    <row r="239" spans="1:12" hidden="1" x14ac:dyDescent="0.25">
      <c r="A239" s="39">
        <v>86</v>
      </c>
      <c r="B239" t="s">
        <v>481</v>
      </c>
      <c r="C239">
        <v>209784</v>
      </c>
      <c r="D239" s="55">
        <v>38790</v>
      </c>
      <c r="E239" s="56">
        <v>103716</v>
      </c>
      <c r="F239" s="56">
        <v>109181</v>
      </c>
      <c r="G239" s="56">
        <v>103716</v>
      </c>
      <c r="H239" s="56"/>
      <c r="I239">
        <v>450</v>
      </c>
      <c r="J239" t="s">
        <v>216</v>
      </c>
      <c r="K239" t="s">
        <v>220</v>
      </c>
    </row>
    <row r="240" spans="1:12" hidden="1" x14ac:dyDescent="0.25">
      <c r="A240" s="39">
        <v>86</v>
      </c>
      <c r="B240" t="s">
        <v>160</v>
      </c>
      <c r="C240">
        <v>287610</v>
      </c>
      <c r="D240" s="55">
        <v>39139</v>
      </c>
      <c r="E240" s="56">
        <v>143257</v>
      </c>
      <c r="F240" s="56"/>
      <c r="G240" s="56">
        <v>148098</v>
      </c>
      <c r="H240" s="56"/>
      <c r="I240">
        <v>490</v>
      </c>
      <c r="J240" t="s">
        <v>244</v>
      </c>
      <c r="K240" t="s">
        <v>220</v>
      </c>
    </row>
    <row r="241" spans="1:12" hidden="1" x14ac:dyDescent="0.25">
      <c r="A241" s="39">
        <v>86</v>
      </c>
      <c r="B241" t="s">
        <v>482</v>
      </c>
      <c r="C241">
        <v>140685</v>
      </c>
      <c r="D241" s="55">
        <v>35593</v>
      </c>
      <c r="E241" s="56">
        <v>149204</v>
      </c>
      <c r="F241" s="56">
        <v>100265</v>
      </c>
      <c r="G241" s="56">
        <v>149204</v>
      </c>
      <c r="H241" s="56"/>
      <c r="I241">
        <v>330</v>
      </c>
      <c r="J241" t="s">
        <v>216</v>
      </c>
      <c r="K241" t="s">
        <v>220</v>
      </c>
      <c r="L241" t="s">
        <v>218</v>
      </c>
    </row>
    <row r="242" spans="1:12" hidden="1" x14ac:dyDescent="0.25">
      <c r="A242" s="39">
        <v>86</v>
      </c>
      <c r="B242" t="s">
        <v>483</v>
      </c>
      <c r="C242">
        <v>293284</v>
      </c>
      <c r="D242" s="55">
        <v>39511</v>
      </c>
      <c r="E242" s="56" t="s">
        <v>331</v>
      </c>
      <c r="F242" s="56" t="s">
        <v>243</v>
      </c>
      <c r="G242" s="56" t="s">
        <v>331</v>
      </c>
      <c r="H242" s="56"/>
      <c r="I242">
        <v>640</v>
      </c>
      <c r="J242" t="s">
        <v>220</v>
      </c>
      <c r="K242" t="s">
        <v>220</v>
      </c>
    </row>
    <row r="243" spans="1:12" hidden="1" x14ac:dyDescent="0.25">
      <c r="A243" s="39">
        <v>86</v>
      </c>
      <c r="B243" t="s">
        <v>484</v>
      </c>
      <c r="C243">
        <v>312037</v>
      </c>
      <c r="D243" s="55">
        <v>40247</v>
      </c>
      <c r="E243" s="56" t="s">
        <v>485</v>
      </c>
      <c r="F243" s="56" t="s">
        <v>486</v>
      </c>
      <c r="G243" s="56" t="s">
        <v>485</v>
      </c>
      <c r="H243" s="56"/>
      <c r="I243">
        <v>390</v>
      </c>
      <c r="J243" t="s">
        <v>216</v>
      </c>
      <c r="K243" t="s">
        <v>220</v>
      </c>
      <c r="L243" t="s">
        <v>218</v>
      </c>
    </row>
    <row r="244" spans="1:12" hidden="1" x14ac:dyDescent="0.25">
      <c r="A244" s="39">
        <v>86</v>
      </c>
      <c r="B244" t="s">
        <v>487</v>
      </c>
      <c r="C244">
        <v>194279</v>
      </c>
      <c r="D244" s="55">
        <v>38432</v>
      </c>
      <c r="E244" s="56">
        <v>143257</v>
      </c>
      <c r="F244" s="56"/>
      <c r="G244" s="56">
        <v>148098</v>
      </c>
      <c r="H244" s="56"/>
      <c r="I244">
        <v>320</v>
      </c>
      <c r="J244" t="s">
        <v>216</v>
      </c>
      <c r="K244" t="s">
        <v>220</v>
      </c>
      <c r="L244" t="s">
        <v>250</v>
      </c>
    </row>
    <row r="245" spans="1:12" hidden="1" x14ac:dyDescent="0.25">
      <c r="A245" s="39">
        <v>86</v>
      </c>
      <c r="B245" t="s">
        <v>488</v>
      </c>
      <c r="C245">
        <v>194288</v>
      </c>
      <c r="D245" s="55">
        <v>38432</v>
      </c>
      <c r="E245" s="56">
        <v>143257</v>
      </c>
      <c r="F245" s="56"/>
      <c r="G245" s="56">
        <v>148098</v>
      </c>
      <c r="H245" s="56"/>
      <c r="I245">
        <v>330</v>
      </c>
      <c r="J245" t="s">
        <v>216</v>
      </c>
      <c r="K245" t="s">
        <v>220</v>
      </c>
      <c r="L245" t="s">
        <v>250</v>
      </c>
    </row>
    <row r="246" spans="1:12" hidden="1" x14ac:dyDescent="0.25">
      <c r="A246" s="39">
        <v>86</v>
      </c>
      <c r="B246" t="s">
        <v>144</v>
      </c>
      <c r="C246">
        <v>175975</v>
      </c>
      <c r="D246" s="55">
        <v>38036</v>
      </c>
      <c r="E246" s="56">
        <v>143257</v>
      </c>
      <c r="F246" s="56"/>
      <c r="G246" s="56">
        <v>148098</v>
      </c>
      <c r="H246" s="56"/>
      <c r="I246">
        <v>270</v>
      </c>
      <c r="J246" t="s">
        <v>296</v>
      </c>
      <c r="K246" t="s">
        <v>217</v>
      </c>
    </row>
    <row r="247" spans="1:12" hidden="1" x14ac:dyDescent="0.25">
      <c r="A247" s="39">
        <v>86</v>
      </c>
      <c r="B247" t="s">
        <v>489</v>
      </c>
      <c r="C247">
        <v>194297</v>
      </c>
      <c r="D247" s="55">
        <v>38432</v>
      </c>
      <c r="E247" s="56">
        <v>143257</v>
      </c>
      <c r="F247" s="56"/>
      <c r="G247" s="56">
        <v>148098</v>
      </c>
      <c r="H247" s="56"/>
      <c r="I247">
        <v>340</v>
      </c>
      <c r="J247" t="s">
        <v>216</v>
      </c>
      <c r="K247" t="s">
        <v>220</v>
      </c>
      <c r="L247" t="s">
        <v>250</v>
      </c>
    </row>
    <row r="248" spans="1:12" hidden="1" x14ac:dyDescent="0.25">
      <c r="A248" s="39">
        <v>86</v>
      </c>
      <c r="B248" t="s">
        <v>147</v>
      </c>
      <c r="C248">
        <v>176033</v>
      </c>
      <c r="D248" s="55">
        <v>38036</v>
      </c>
      <c r="E248" s="56">
        <v>143257</v>
      </c>
      <c r="F248" s="56"/>
      <c r="G248" s="56">
        <v>148098</v>
      </c>
      <c r="H248" s="56"/>
      <c r="I248">
        <v>280</v>
      </c>
      <c r="J248" t="s">
        <v>216</v>
      </c>
      <c r="K248" t="s">
        <v>217</v>
      </c>
    </row>
    <row r="249" spans="1:12" hidden="1" x14ac:dyDescent="0.25">
      <c r="A249" s="39">
        <v>86</v>
      </c>
      <c r="B249" t="s">
        <v>148</v>
      </c>
      <c r="C249">
        <v>260569</v>
      </c>
      <c r="D249" s="55">
        <v>39511</v>
      </c>
      <c r="E249" s="56">
        <v>143257</v>
      </c>
      <c r="F249" s="56"/>
      <c r="G249" s="56">
        <v>148098</v>
      </c>
      <c r="H249" s="56"/>
      <c r="I249">
        <v>290</v>
      </c>
      <c r="J249" t="s">
        <v>216</v>
      </c>
      <c r="K249" t="s">
        <v>220</v>
      </c>
      <c r="L249" t="s">
        <v>250</v>
      </c>
    </row>
    <row r="250" spans="1:12" hidden="1" x14ac:dyDescent="0.25">
      <c r="A250" s="39">
        <v>86</v>
      </c>
      <c r="B250" t="s">
        <v>490</v>
      </c>
      <c r="C250">
        <v>176152</v>
      </c>
      <c r="D250" s="55">
        <v>38036</v>
      </c>
      <c r="E250" s="56">
        <v>143257</v>
      </c>
      <c r="F250" s="56"/>
      <c r="G250" s="56">
        <v>148098</v>
      </c>
      <c r="H250" s="56"/>
      <c r="I250">
        <v>300</v>
      </c>
      <c r="J250" t="s">
        <v>216</v>
      </c>
      <c r="K250" t="s">
        <v>217</v>
      </c>
    </row>
    <row r="251" spans="1:12" hidden="1" x14ac:dyDescent="0.25">
      <c r="A251" s="39">
        <v>86</v>
      </c>
      <c r="B251" t="s">
        <v>145</v>
      </c>
      <c r="C251">
        <v>311915</v>
      </c>
      <c r="D251" s="55">
        <v>39882</v>
      </c>
      <c r="E251" s="56" t="s">
        <v>491</v>
      </c>
      <c r="F251" s="56"/>
      <c r="G251" s="56" t="s">
        <v>492</v>
      </c>
      <c r="H251" s="56"/>
      <c r="I251">
        <v>270</v>
      </c>
      <c r="J251" t="s">
        <v>216</v>
      </c>
      <c r="K251" t="s">
        <v>217</v>
      </c>
    </row>
    <row r="252" spans="1:12" hidden="1" x14ac:dyDescent="0.25">
      <c r="A252" s="39">
        <v>86</v>
      </c>
      <c r="B252" t="s">
        <v>493</v>
      </c>
      <c r="C252">
        <v>148670</v>
      </c>
      <c r="D252" s="55">
        <v>36207</v>
      </c>
      <c r="E252" s="56">
        <v>143257</v>
      </c>
      <c r="F252" s="56"/>
      <c r="G252" s="56">
        <v>148098</v>
      </c>
      <c r="H252" s="56"/>
      <c r="I252">
        <v>310</v>
      </c>
      <c r="J252" t="s">
        <v>216</v>
      </c>
      <c r="K252" t="s">
        <v>220</v>
      </c>
    </row>
    <row r="253" spans="1:12" hidden="1" x14ac:dyDescent="0.25">
      <c r="A253" s="39">
        <v>86</v>
      </c>
      <c r="B253" t="s">
        <v>150</v>
      </c>
      <c r="C253">
        <v>176208</v>
      </c>
      <c r="D253" s="55">
        <v>37313</v>
      </c>
      <c r="E253" s="56">
        <v>143257</v>
      </c>
      <c r="F253" s="56"/>
      <c r="G253" s="56">
        <v>148098</v>
      </c>
      <c r="H253" s="56"/>
      <c r="I253">
        <v>310</v>
      </c>
      <c r="J253" t="s">
        <v>216</v>
      </c>
      <c r="K253" t="s">
        <v>217</v>
      </c>
      <c r="L253" t="s">
        <v>250</v>
      </c>
    </row>
    <row r="254" spans="1:12" hidden="1" x14ac:dyDescent="0.25">
      <c r="A254" s="39">
        <v>86</v>
      </c>
      <c r="B254" t="s">
        <v>146</v>
      </c>
      <c r="C254">
        <v>312138</v>
      </c>
      <c r="D254" s="55">
        <v>39882</v>
      </c>
      <c r="E254" s="56" t="s">
        <v>491</v>
      </c>
      <c r="F254" s="56"/>
      <c r="G254" s="56" t="s">
        <v>492</v>
      </c>
      <c r="H254" s="56"/>
      <c r="I254">
        <v>270</v>
      </c>
      <c r="J254" t="s">
        <v>216</v>
      </c>
      <c r="K254" t="s">
        <v>256</v>
      </c>
      <c r="L254" t="s">
        <v>250</v>
      </c>
    </row>
    <row r="255" spans="1:12" hidden="1" x14ac:dyDescent="0.25">
      <c r="A255" s="39">
        <v>86</v>
      </c>
      <c r="B255" t="s">
        <v>494</v>
      </c>
      <c r="C255">
        <v>176299</v>
      </c>
      <c r="D255" s="55">
        <v>37697</v>
      </c>
      <c r="E255" s="56">
        <v>143257</v>
      </c>
      <c r="F255" s="56"/>
      <c r="G255" s="56">
        <v>148098</v>
      </c>
      <c r="H255" s="56"/>
      <c r="I255">
        <v>330</v>
      </c>
      <c r="J255" t="s">
        <v>216</v>
      </c>
      <c r="K255" t="s">
        <v>220</v>
      </c>
    </row>
    <row r="256" spans="1:12" hidden="1" x14ac:dyDescent="0.25">
      <c r="A256" s="39">
        <v>86</v>
      </c>
      <c r="B256" t="s">
        <v>495</v>
      </c>
      <c r="C256">
        <v>194389</v>
      </c>
      <c r="D256" s="55">
        <v>38432</v>
      </c>
      <c r="E256" s="56">
        <v>143257</v>
      </c>
      <c r="F256" s="56"/>
      <c r="G256" s="56">
        <v>148098</v>
      </c>
      <c r="H256" s="56"/>
      <c r="I256">
        <v>320</v>
      </c>
      <c r="J256" t="s">
        <v>216</v>
      </c>
      <c r="K256" t="s">
        <v>220</v>
      </c>
    </row>
    <row r="257" spans="1:12" hidden="1" x14ac:dyDescent="0.25">
      <c r="A257" s="39">
        <v>86</v>
      </c>
      <c r="B257" t="s">
        <v>496</v>
      </c>
      <c r="C257">
        <v>194343</v>
      </c>
      <c r="D257" s="55">
        <v>38432</v>
      </c>
      <c r="E257" s="56">
        <v>143257</v>
      </c>
      <c r="F257" s="56"/>
      <c r="G257" s="56">
        <v>148098</v>
      </c>
      <c r="H257" s="56"/>
      <c r="I257">
        <v>380</v>
      </c>
      <c r="J257" t="s">
        <v>216</v>
      </c>
      <c r="K257" t="s">
        <v>220</v>
      </c>
    </row>
    <row r="258" spans="1:12" hidden="1" x14ac:dyDescent="0.25">
      <c r="A258" s="39">
        <v>86</v>
      </c>
      <c r="B258" t="s">
        <v>155</v>
      </c>
      <c r="C258">
        <v>209977</v>
      </c>
      <c r="D258" s="55">
        <v>38790</v>
      </c>
      <c r="E258" s="56">
        <v>143257</v>
      </c>
      <c r="F258" s="56"/>
      <c r="G258" s="56">
        <v>148098</v>
      </c>
      <c r="H258" s="56"/>
      <c r="I258">
        <v>370</v>
      </c>
      <c r="J258" t="s">
        <v>216</v>
      </c>
      <c r="K258" t="s">
        <v>220</v>
      </c>
      <c r="L258" t="s">
        <v>250</v>
      </c>
    </row>
    <row r="259" spans="1:12" hidden="1" x14ac:dyDescent="0.25">
      <c r="A259" s="39">
        <v>86</v>
      </c>
      <c r="B259" t="s">
        <v>497</v>
      </c>
      <c r="C259">
        <v>152550</v>
      </c>
      <c r="D259" s="55">
        <v>34886</v>
      </c>
      <c r="E259" s="56">
        <v>143257</v>
      </c>
      <c r="F259" s="56"/>
      <c r="G259" s="56">
        <v>148098</v>
      </c>
      <c r="H259" s="56" t="s">
        <v>419</v>
      </c>
      <c r="I259">
        <v>390</v>
      </c>
      <c r="J259" t="s">
        <v>216</v>
      </c>
      <c r="K259" t="s">
        <v>256</v>
      </c>
    </row>
    <row r="260" spans="1:12" hidden="1" x14ac:dyDescent="0.25">
      <c r="A260" s="39">
        <v>86</v>
      </c>
      <c r="B260" t="s">
        <v>154</v>
      </c>
      <c r="C260">
        <v>262327</v>
      </c>
      <c r="D260" s="55">
        <v>39882</v>
      </c>
      <c r="E260" s="56" t="s">
        <v>491</v>
      </c>
      <c r="F260" s="56"/>
      <c r="G260" s="56" t="s">
        <v>492</v>
      </c>
      <c r="H260" s="56"/>
      <c r="I260">
        <v>350</v>
      </c>
      <c r="J260" t="s">
        <v>216</v>
      </c>
      <c r="K260" t="s">
        <v>220</v>
      </c>
      <c r="L260" t="s">
        <v>250</v>
      </c>
    </row>
    <row r="261" spans="1:12" hidden="1" x14ac:dyDescent="0.25">
      <c r="A261" s="39">
        <v>86</v>
      </c>
      <c r="B261" t="s">
        <v>498</v>
      </c>
      <c r="C261">
        <v>210023</v>
      </c>
      <c r="D261" s="55">
        <v>38790</v>
      </c>
      <c r="E261" s="56">
        <v>143257</v>
      </c>
      <c r="F261" s="56"/>
      <c r="G261" s="56">
        <v>148098</v>
      </c>
      <c r="H261" s="56"/>
      <c r="I261">
        <v>440</v>
      </c>
      <c r="J261" t="s">
        <v>216</v>
      </c>
      <c r="K261" t="s">
        <v>220</v>
      </c>
    </row>
    <row r="262" spans="1:12" hidden="1" x14ac:dyDescent="0.25">
      <c r="A262" s="39">
        <v>86</v>
      </c>
      <c r="B262" t="s">
        <v>499</v>
      </c>
      <c r="C262">
        <v>254225</v>
      </c>
      <c r="D262" s="55">
        <v>38432</v>
      </c>
      <c r="E262" s="56">
        <v>143257</v>
      </c>
      <c r="F262" s="56"/>
      <c r="G262" s="56">
        <v>148098</v>
      </c>
      <c r="H262" s="56"/>
      <c r="I262">
        <v>490</v>
      </c>
      <c r="J262" t="s">
        <v>220</v>
      </c>
      <c r="K262" t="s">
        <v>220</v>
      </c>
    </row>
    <row r="263" spans="1:12" hidden="1" x14ac:dyDescent="0.25">
      <c r="A263" s="39">
        <v>86</v>
      </c>
      <c r="B263" t="s">
        <v>500</v>
      </c>
      <c r="C263">
        <v>162869</v>
      </c>
      <c r="D263" s="55">
        <v>35159</v>
      </c>
      <c r="E263" s="56">
        <v>143257</v>
      </c>
      <c r="F263" s="56"/>
      <c r="G263" s="56">
        <v>148098</v>
      </c>
      <c r="H263" s="56"/>
      <c r="I263">
        <v>450</v>
      </c>
      <c r="J263" t="s">
        <v>216</v>
      </c>
      <c r="K263" t="s">
        <v>220</v>
      </c>
    </row>
    <row r="264" spans="1:12" hidden="1" x14ac:dyDescent="0.25">
      <c r="A264" s="39">
        <v>86</v>
      </c>
      <c r="B264" t="s">
        <v>161</v>
      </c>
      <c r="C264">
        <v>194453</v>
      </c>
      <c r="D264" s="55">
        <v>38432</v>
      </c>
      <c r="E264" s="56">
        <v>143257</v>
      </c>
      <c r="F264" s="56"/>
      <c r="G264" s="56">
        <v>148098</v>
      </c>
      <c r="H264" s="56"/>
      <c r="I264">
        <v>550</v>
      </c>
      <c r="J264" t="s">
        <v>216</v>
      </c>
      <c r="K264" t="s">
        <v>220</v>
      </c>
    </row>
    <row r="265" spans="1:12" hidden="1" x14ac:dyDescent="0.25">
      <c r="A265" s="39">
        <v>86</v>
      </c>
      <c r="B265" t="s">
        <v>501</v>
      </c>
      <c r="C265">
        <v>292878</v>
      </c>
      <c r="D265" s="55">
        <v>39139</v>
      </c>
      <c r="E265" s="56">
        <v>143257</v>
      </c>
      <c r="F265" s="56"/>
      <c r="G265" s="56">
        <v>148098</v>
      </c>
      <c r="H265" s="56"/>
      <c r="I265">
        <v>390</v>
      </c>
      <c r="J265" t="s">
        <v>220</v>
      </c>
      <c r="K265" t="s">
        <v>220</v>
      </c>
      <c r="L265" t="s">
        <v>250</v>
      </c>
    </row>
    <row r="266" spans="1:12" hidden="1" x14ac:dyDescent="0.25">
      <c r="A266" s="39">
        <v>86</v>
      </c>
      <c r="B266" t="s">
        <v>159</v>
      </c>
      <c r="C266">
        <v>210014</v>
      </c>
      <c r="D266" s="55">
        <v>38790</v>
      </c>
      <c r="E266" s="56">
        <v>143257</v>
      </c>
      <c r="F266" s="56"/>
      <c r="G266" s="56">
        <v>148098</v>
      </c>
      <c r="H266" s="56"/>
      <c r="I266">
        <v>450</v>
      </c>
      <c r="J266" t="s">
        <v>216</v>
      </c>
      <c r="K266" t="s">
        <v>217</v>
      </c>
      <c r="L266" t="s">
        <v>250</v>
      </c>
    </row>
    <row r="267" spans="1:12" hidden="1" x14ac:dyDescent="0.25">
      <c r="A267" s="39">
        <v>86</v>
      </c>
      <c r="B267" t="s">
        <v>502</v>
      </c>
      <c r="C267">
        <v>176794</v>
      </c>
      <c r="D267" s="55">
        <v>35593</v>
      </c>
      <c r="E267" s="56">
        <v>143257</v>
      </c>
      <c r="F267" s="56"/>
      <c r="G267" s="56">
        <v>148098</v>
      </c>
      <c r="H267" s="56"/>
      <c r="I267">
        <v>430</v>
      </c>
      <c r="J267" t="s">
        <v>216</v>
      </c>
      <c r="K267" t="s">
        <v>217</v>
      </c>
    </row>
    <row r="268" spans="1:12" hidden="1" x14ac:dyDescent="0.25">
      <c r="A268" s="39">
        <v>86</v>
      </c>
      <c r="B268" t="s">
        <v>503</v>
      </c>
      <c r="C268">
        <v>210106</v>
      </c>
      <c r="D268" s="55">
        <v>38790</v>
      </c>
      <c r="E268" s="56">
        <v>143257</v>
      </c>
      <c r="F268" s="56"/>
      <c r="G268" s="56">
        <v>148098</v>
      </c>
      <c r="H268" s="56"/>
      <c r="I268">
        <v>330</v>
      </c>
      <c r="J268" t="s">
        <v>220</v>
      </c>
      <c r="K268" t="s">
        <v>217</v>
      </c>
    </row>
    <row r="269" spans="1:12" hidden="1" x14ac:dyDescent="0.25">
      <c r="A269" s="39">
        <v>86</v>
      </c>
      <c r="B269" t="s">
        <v>504</v>
      </c>
      <c r="C269">
        <v>281960</v>
      </c>
      <c r="D269" s="55">
        <v>39139</v>
      </c>
      <c r="E269" s="56">
        <v>143257</v>
      </c>
      <c r="F269" s="56"/>
      <c r="G269" s="56">
        <v>148098</v>
      </c>
      <c r="H269" s="56"/>
      <c r="I269">
        <v>610</v>
      </c>
      <c r="J269" t="s">
        <v>220</v>
      </c>
      <c r="K269" t="s">
        <v>217</v>
      </c>
    </row>
    <row r="270" spans="1:12" hidden="1" x14ac:dyDescent="0.25">
      <c r="A270" s="39">
        <v>86</v>
      </c>
      <c r="B270" t="s">
        <v>505</v>
      </c>
      <c r="C270">
        <v>152569</v>
      </c>
      <c r="D270" s="55">
        <v>34886</v>
      </c>
      <c r="E270" s="56">
        <v>143257</v>
      </c>
      <c r="F270" s="56"/>
      <c r="G270" s="56">
        <v>148098</v>
      </c>
      <c r="H270" s="56"/>
      <c r="I270">
        <v>450</v>
      </c>
      <c r="J270" t="s">
        <v>220</v>
      </c>
      <c r="K270" t="s">
        <v>256</v>
      </c>
    </row>
    <row r="271" spans="1:12" hidden="1" x14ac:dyDescent="0.25">
      <c r="A271" s="39">
        <v>86</v>
      </c>
      <c r="B271" t="s">
        <v>506</v>
      </c>
      <c r="C271">
        <v>209986</v>
      </c>
      <c r="D271" s="55">
        <v>38790</v>
      </c>
      <c r="E271" s="56">
        <v>143257</v>
      </c>
      <c r="F271" s="56"/>
      <c r="G271" s="56">
        <v>148098</v>
      </c>
      <c r="H271" s="56"/>
      <c r="I271">
        <v>380</v>
      </c>
      <c r="J271" t="s">
        <v>216</v>
      </c>
      <c r="K271" t="s">
        <v>220</v>
      </c>
    </row>
    <row r="272" spans="1:12" hidden="1" x14ac:dyDescent="0.25">
      <c r="A272" s="39">
        <v>86</v>
      </c>
      <c r="B272" t="s">
        <v>507</v>
      </c>
      <c r="C272">
        <v>210124</v>
      </c>
      <c r="D272" s="55">
        <v>38790</v>
      </c>
      <c r="E272" s="56">
        <v>143257</v>
      </c>
      <c r="F272" s="56"/>
      <c r="G272" s="56">
        <v>148098</v>
      </c>
      <c r="H272" s="56"/>
      <c r="I272">
        <v>580</v>
      </c>
      <c r="J272" t="s">
        <v>220</v>
      </c>
      <c r="K272" t="s">
        <v>217</v>
      </c>
    </row>
    <row r="273" spans="1:12" hidden="1" x14ac:dyDescent="0.25">
      <c r="A273" s="39">
        <v>86</v>
      </c>
      <c r="B273" t="s">
        <v>508</v>
      </c>
      <c r="C273">
        <v>210005</v>
      </c>
      <c r="D273" s="55">
        <v>38790</v>
      </c>
      <c r="E273" s="56">
        <v>143257</v>
      </c>
      <c r="F273" s="56"/>
      <c r="G273" s="56">
        <v>148098</v>
      </c>
      <c r="H273" s="56"/>
      <c r="I273">
        <v>380</v>
      </c>
      <c r="J273" t="s">
        <v>216</v>
      </c>
      <c r="K273" t="s">
        <v>217</v>
      </c>
      <c r="L273" t="s">
        <v>250</v>
      </c>
    </row>
    <row r="274" spans="1:12" hidden="1" x14ac:dyDescent="0.25">
      <c r="A274" s="39">
        <v>86</v>
      </c>
      <c r="B274" t="s">
        <v>157</v>
      </c>
      <c r="C274">
        <v>209995</v>
      </c>
      <c r="D274" s="55">
        <v>38790</v>
      </c>
      <c r="E274" s="56">
        <v>143257</v>
      </c>
      <c r="F274" s="56"/>
      <c r="G274" s="56">
        <v>148098</v>
      </c>
      <c r="H274" s="56"/>
      <c r="I274">
        <v>380</v>
      </c>
      <c r="J274" t="s">
        <v>216</v>
      </c>
      <c r="K274" t="s">
        <v>217</v>
      </c>
      <c r="L274" t="s">
        <v>250</v>
      </c>
    </row>
    <row r="275" spans="1:12" hidden="1" x14ac:dyDescent="0.25">
      <c r="A275" s="39">
        <v>86</v>
      </c>
      <c r="B275" t="s">
        <v>509</v>
      </c>
      <c r="C275">
        <v>163550</v>
      </c>
      <c r="D275" s="55">
        <v>35593</v>
      </c>
      <c r="E275" s="56">
        <v>143257</v>
      </c>
      <c r="F275" s="56"/>
      <c r="G275" s="56">
        <v>148098</v>
      </c>
      <c r="H275" s="56"/>
      <c r="I275">
        <v>280</v>
      </c>
      <c r="J275" t="s">
        <v>216</v>
      </c>
      <c r="K275" t="s">
        <v>217</v>
      </c>
    </row>
    <row r="276" spans="1:12" hidden="1" x14ac:dyDescent="0.25">
      <c r="A276" s="39">
        <v>86</v>
      </c>
      <c r="B276" t="s">
        <v>510</v>
      </c>
      <c r="C276">
        <v>138040</v>
      </c>
      <c r="D276" s="55">
        <v>35159</v>
      </c>
      <c r="E276" s="56">
        <v>143257</v>
      </c>
      <c r="F276" s="56"/>
      <c r="G276" s="56">
        <v>148098</v>
      </c>
      <c r="H276" s="56"/>
      <c r="I276">
        <v>440</v>
      </c>
      <c r="J276" t="s">
        <v>296</v>
      </c>
      <c r="K276" t="s">
        <v>217</v>
      </c>
    </row>
    <row r="277" spans="1:12" hidden="1" x14ac:dyDescent="0.25">
      <c r="A277" s="39">
        <v>86</v>
      </c>
      <c r="B277" t="s">
        <v>511</v>
      </c>
      <c r="C277">
        <v>133834</v>
      </c>
      <c r="D277" s="55">
        <v>34886</v>
      </c>
      <c r="E277" s="56">
        <v>143257</v>
      </c>
      <c r="F277" s="56"/>
      <c r="G277" s="56">
        <v>148098</v>
      </c>
      <c r="H277" s="56"/>
      <c r="I277">
        <v>550</v>
      </c>
      <c r="J277" t="s">
        <v>216</v>
      </c>
      <c r="K277" t="s">
        <v>217</v>
      </c>
    </row>
    <row r="278" spans="1:12" hidden="1" x14ac:dyDescent="0.25">
      <c r="A278" s="39">
        <v>86</v>
      </c>
      <c r="B278" t="s">
        <v>512</v>
      </c>
      <c r="C278">
        <v>210115</v>
      </c>
      <c r="D278" s="55">
        <v>38790</v>
      </c>
      <c r="E278" s="56">
        <v>143257</v>
      </c>
      <c r="F278" s="56"/>
      <c r="G278" s="56">
        <v>148098</v>
      </c>
      <c r="H278" s="56"/>
      <c r="I278">
        <v>330</v>
      </c>
      <c r="J278" t="s">
        <v>220</v>
      </c>
      <c r="K278" t="s">
        <v>513</v>
      </c>
    </row>
    <row r="279" spans="1:12" hidden="1" x14ac:dyDescent="0.25">
      <c r="A279" s="39">
        <v>86</v>
      </c>
      <c r="B279" t="s">
        <v>514</v>
      </c>
      <c r="C279" s="56" t="s">
        <v>515</v>
      </c>
      <c r="D279" s="55">
        <v>38790</v>
      </c>
      <c r="E279" s="56">
        <v>143257</v>
      </c>
      <c r="F279" s="56"/>
      <c r="G279" s="56">
        <v>148098</v>
      </c>
      <c r="H279" s="56"/>
      <c r="I279">
        <v>390</v>
      </c>
      <c r="J279" t="s">
        <v>216</v>
      </c>
      <c r="K279" t="s">
        <v>220</v>
      </c>
    </row>
    <row r="280" spans="1:12" hidden="1" x14ac:dyDescent="0.25">
      <c r="A280" s="39">
        <v>86</v>
      </c>
      <c r="B280" t="s">
        <v>516</v>
      </c>
      <c r="C280">
        <v>176602</v>
      </c>
      <c r="D280" s="55">
        <v>34459</v>
      </c>
      <c r="E280" s="56">
        <v>143257</v>
      </c>
      <c r="F280" s="56"/>
      <c r="G280" s="56">
        <v>148098</v>
      </c>
      <c r="H280" s="56" t="s">
        <v>354</v>
      </c>
      <c r="I280">
        <v>390</v>
      </c>
      <c r="J280" t="s">
        <v>220</v>
      </c>
      <c r="K280" t="s">
        <v>256</v>
      </c>
    </row>
    <row r="281" spans="1:12" hidden="1" x14ac:dyDescent="0.25">
      <c r="A281" s="39">
        <v>86</v>
      </c>
      <c r="B281" t="s">
        <v>517</v>
      </c>
      <c r="C281" s="56" t="s">
        <v>518</v>
      </c>
      <c r="D281" s="55">
        <v>39139</v>
      </c>
      <c r="E281" s="56" t="s">
        <v>519</v>
      </c>
      <c r="F281" s="56" t="s">
        <v>520</v>
      </c>
      <c r="G281" s="56" t="s">
        <v>519</v>
      </c>
      <c r="H281" s="56"/>
      <c r="I281">
        <v>480</v>
      </c>
      <c r="J281" t="s">
        <v>216</v>
      </c>
      <c r="K281" t="s">
        <v>220</v>
      </c>
    </row>
    <row r="282" spans="1:12" hidden="1" x14ac:dyDescent="0.25">
      <c r="A282" s="39">
        <v>86</v>
      </c>
      <c r="B282" t="s">
        <v>521</v>
      </c>
      <c r="C282">
        <v>194563</v>
      </c>
      <c r="D282" s="55">
        <v>38432</v>
      </c>
      <c r="E282" s="56" t="s">
        <v>260</v>
      </c>
      <c r="F282" s="56">
        <v>107396</v>
      </c>
      <c r="G282" s="56" t="s">
        <v>227</v>
      </c>
      <c r="H282" s="56"/>
      <c r="I282">
        <v>290</v>
      </c>
      <c r="J282" t="s">
        <v>216</v>
      </c>
      <c r="K282" t="s">
        <v>220</v>
      </c>
    </row>
    <row r="283" spans="1:12" hidden="1" x14ac:dyDescent="0.25">
      <c r="A283" s="39">
        <v>86</v>
      </c>
      <c r="B283" t="s">
        <v>522</v>
      </c>
      <c r="C283">
        <v>218155</v>
      </c>
      <c r="D283" s="55">
        <v>39139</v>
      </c>
      <c r="E283" s="56">
        <v>107857</v>
      </c>
      <c r="F283" s="56">
        <v>156097</v>
      </c>
      <c r="G283" s="56">
        <v>102335</v>
      </c>
      <c r="H283" s="56"/>
      <c r="I283">
        <v>300</v>
      </c>
      <c r="J283" t="s">
        <v>216</v>
      </c>
      <c r="K283" t="s">
        <v>220</v>
      </c>
    </row>
    <row r="284" spans="1:12" hidden="1" x14ac:dyDescent="0.25">
      <c r="A284" s="39">
        <v>86</v>
      </c>
      <c r="B284" t="s">
        <v>523</v>
      </c>
      <c r="C284">
        <v>309619</v>
      </c>
      <c r="D284" s="55">
        <v>39882</v>
      </c>
      <c r="E284" s="56" t="s">
        <v>524</v>
      </c>
      <c r="F284" s="56" t="s">
        <v>525</v>
      </c>
      <c r="G284" s="56" t="s">
        <v>524</v>
      </c>
      <c r="H284" s="56"/>
      <c r="I284">
        <v>330</v>
      </c>
      <c r="J284" t="s">
        <v>216</v>
      </c>
      <c r="K284" t="s">
        <v>220</v>
      </c>
      <c r="L284" t="s">
        <v>218</v>
      </c>
    </row>
    <row r="285" spans="1:12" hidden="1" x14ac:dyDescent="0.25">
      <c r="A285" s="39">
        <v>86</v>
      </c>
      <c r="B285" t="s">
        <v>526</v>
      </c>
      <c r="C285">
        <v>321765</v>
      </c>
      <c r="D285" s="55">
        <v>40247</v>
      </c>
      <c r="E285" s="56" t="s">
        <v>524</v>
      </c>
      <c r="F285" s="56" t="s">
        <v>525</v>
      </c>
      <c r="G285" s="56" t="s">
        <v>524</v>
      </c>
      <c r="H285" s="56"/>
      <c r="I285">
        <v>340</v>
      </c>
      <c r="J285" t="s">
        <v>296</v>
      </c>
      <c r="K285" t="s">
        <v>220</v>
      </c>
      <c r="L285" t="s">
        <v>218</v>
      </c>
    </row>
    <row r="286" spans="1:12" hidden="1" x14ac:dyDescent="0.25">
      <c r="A286" s="39">
        <v>86</v>
      </c>
      <c r="B286" t="s">
        <v>527</v>
      </c>
      <c r="C286">
        <v>321811</v>
      </c>
      <c r="D286" s="55">
        <v>40247</v>
      </c>
      <c r="E286" s="56" t="s">
        <v>524</v>
      </c>
      <c r="F286" s="56" t="s">
        <v>525</v>
      </c>
      <c r="G286" s="56" t="s">
        <v>524</v>
      </c>
      <c r="H286" s="56"/>
      <c r="I286">
        <v>460</v>
      </c>
      <c r="J286" t="s">
        <v>216</v>
      </c>
      <c r="K286" t="s">
        <v>220</v>
      </c>
      <c r="L286" t="s">
        <v>218</v>
      </c>
    </row>
    <row r="287" spans="1:12" hidden="1" x14ac:dyDescent="0.25">
      <c r="A287" s="39">
        <v>86</v>
      </c>
      <c r="B287" t="s">
        <v>528</v>
      </c>
      <c r="C287">
        <v>293055</v>
      </c>
      <c r="D287" s="55">
        <v>39882</v>
      </c>
      <c r="E287" s="56" t="s">
        <v>524</v>
      </c>
      <c r="F287" s="56" t="s">
        <v>525</v>
      </c>
      <c r="G287" s="56" t="s">
        <v>524</v>
      </c>
      <c r="H287" s="56"/>
      <c r="I287">
        <v>550</v>
      </c>
      <c r="J287" t="s">
        <v>220</v>
      </c>
      <c r="K287" t="s">
        <v>217</v>
      </c>
      <c r="L287" t="s">
        <v>218</v>
      </c>
    </row>
    <row r="288" spans="1:12" hidden="1" x14ac:dyDescent="0.25">
      <c r="A288" s="39">
        <v>86</v>
      </c>
      <c r="B288" t="s">
        <v>529</v>
      </c>
      <c r="C288">
        <v>309572</v>
      </c>
      <c r="D288" s="55">
        <v>39882</v>
      </c>
      <c r="E288" s="56" t="s">
        <v>524</v>
      </c>
      <c r="F288" s="56" t="s">
        <v>525</v>
      </c>
      <c r="G288" s="56" t="s">
        <v>524</v>
      </c>
      <c r="H288" s="56"/>
      <c r="I288">
        <v>300</v>
      </c>
      <c r="J288" t="s">
        <v>216</v>
      </c>
      <c r="K288" t="s">
        <v>220</v>
      </c>
      <c r="L288" t="s">
        <v>218</v>
      </c>
    </row>
    <row r="289" spans="1:12" hidden="1" x14ac:dyDescent="0.25">
      <c r="A289" s="39">
        <v>86</v>
      </c>
      <c r="B289" t="s">
        <v>530</v>
      </c>
      <c r="C289">
        <v>321792</v>
      </c>
      <c r="D289" s="55">
        <v>40247</v>
      </c>
      <c r="E289" s="56" t="s">
        <v>524</v>
      </c>
      <c r="F289" s="56" t="s">
        <v>525</v>
      </c>
      <c r="G289" s="56" t="s">
        <v>524</v>
      </c>
      <c r="H289" s="56"/>
      <c r="I289">
        <v>350</v>
      </c>
      <c r="J289" t="s">
        <v>216</v>
      </c>
      <c r="K289" t="s">
        <v>220</v>
      </c>
      <c r="L289" t="s">
        <v>218</v>
      </c>
    </row>
    <row r="290" spans="1:12" hidden="1" x14ac:dyDescent="0.25">
      <c r="A290" s="39">
        <v>86</v>
      </c>
      <c r="B290" t="s">
        <v>531</v>
      </c>
      <c r="C290">
        <v>324654</v>
      </c>
      <c r="D290" s="55">
        <v>40247</v>
      </c>
      <c r="E290" s="56" t="s">
        <v>524</v>
      </c>
      <c r="F290" s="56" t="s">
        <v>525</v>
      </c>
      <c r="G290" s="56" t="s">
        <v>524</v>
      </c>
      <c r="H290" s="56"/>
      <c r="I290">
        <v>290</v>
      </c>
      <c r="J290" t="s">
        <v>216</v>
      </c>
      <c r="K290" t="s">
        <v>220</v>
      </c>
      <c r="L290" t="s">
        <v>218</v>
      </c>
    </row>
    <row r="291" spans="1:12" hidden="1" x14ac:dyDescent="0.25">
      <c r="A291" s="39">
        <v>86</v>
      </c>
      <c r="B291" t="s">
        <v>532</v>
      </c>
      <c r="C291">
        <v>188054</v>
      </c>
      <c r="D291" s="55">
        <v>38432</v>
      </c>
      <c r="E291" s="56">
        <v>107857</v>
      </c>
      <c r="F291" s="56">
        <v>156097</v>
      </c>
      <c r="G291" s="56">
        <v>102335</v>
      </c>
      <c r="H291" s="56"/>
      <c r="I291">
        <v>370</v>
      </c>
      <c r="J291" t="s">
        <v>216</v>
      </c>
      <c r="K291" t="s">
        <v>220</v>
      </c>
    </row>
    <row r="292" spans="1:12" hidden="1" x14ac:dyDescent="0.25">
      <c r="A292" s="39">
        <v>86</v>
      </c>
      <c r="B292" t="s">
        <v>533</v>
      </c>
      <c r="C292">
        <v>318145</v>
      </c>
      <c r="D292" s="55">
        <v>39511</v>
      </c>
      <c r="E292" s="56" t="s">
        <v>534</v>
      </c>
      <c r="F292" s="56" t="s">
        <v>525</v>
      </c>
      <c r="G292" s="56" t="s">
        <v>524</v>
      </c>
      <c r="H292" s="56"/>
      <c r="I292">
        <v>520</v>
      </c>
      <c r="J292" t="s">
        <v>216</v>
      </c>
      <c r="K292" t="s">
        <v>220</v>
      </c>
      <c r="L292" t="s">
        <v>218</v>
      </c>
    </row>
    <row r="293" spans="1:12" hidden="1" x14ac:dyDescent="0.25">
      <c r="A293" s="39">
        <v>86</v>
      </c>
      <c r="B293" t="s">
        <v>535</v>
      </c>
      <c r="C293">
        <v>177119</v>
      </c>
      <c r="D293" s="55">
        <v>35852</v>
      </c>
      <c r="E293" s="56">
        <v>143257</v>
      </c>
      <c r="F293" s="56"/>
      <c r="G293" s="56">
        <v>148098</v>
      </c>
      <c r="H293" s="56"/>
      <c r="I293">
        <v>500</v>
      </c>
      <c r="J293" t="s">
        <v>216</v>
      </c>
      <c r="K293" t="s">
        <v>217</v>
      </c>
    </row>
    <row r="294" spans="1:12" hidden="1" x14ac:dyDescent="0.25">
      <c r="A294" s="39">
        <v>86</v>
      </c>
      <c r="B294" t="s">
        <v>536</v>
      </c>
      <c r="C294">
        <v>112314</v>
      </c>
      <c r="D294" s="55">
        <v>33737</v>
      </c>
      <c r="E294" s="56">
        <v>143257</v>
      </c>
      <c r="F294" s="56"/>
      <c r="G294" s="56">
        <v>148098</v>
      </c>
      <c r="H294" s="56" t="s">
        <v>375</v>
      </c>
      <c r="I294">
        <v>380</v>
      </c>
      <c r="J294" t="s">
        <v>216</v>
      </c>
      <c r="K294" t="s">
        <v>220</v>
      </c>
    </row>
    <row r="295" spans="1:12" hidden="1" x14ac:dyDescent="0.25">
      <c r="A295" s="39">
        <v>86</v>
      </c>
      <c r="B295" t="s">
        <v>537</v>
      </c>
      <c r="C295">
        <v>176547</v>
      </c>
      <c r="D295" s="55">
        <v>34086</v>
      </c>
      <c r="E295" s="56">
        <v>107857</v>
      </c>
      <c r="F295" s="56">
        <v>143257</v>
      </c>
      <c r="G295" s="56">
        <v>107857</v>
      </c>
      <c r="H295" s="56" t="s">
        <v>249</v>
      </c>
      <c r="I295">
        <v>390</v>
      </c>
      <c r="J295" t="s">
        <v>216</v>
      </c>
      <c r="K295" t="s">
        <v>220</v>
      </c>
    </row>
    <row r="296" spans="1:12" hidden="1" x14ac:dyDescent="0.25">
      <c r="A296" s="39">
        <v>86</v>
      </c>
      <c r="B296" t="s">
        <v>538</v>
      </c>
      <c r="C296">
        <v>176611</v>
      </c>
      <c r="D296" s="55">
        <v>36207</v>
      </c>
      <c r="E296" s="56">
        <v>107857</v>
      </c>
      <c r="F296" s="56">
        <v>156097</v>
      </c>
      <c r="G296" s="56">
        <v>107857</v>
      </c>
      <c r="H296" s="56"/>
      <c r="I296">
        <v>390</v>
      </c>
      <c r="J296" t="s">
        <v>216</v>
      </c>
      <c r="K296" t="s">
        <v>220</v>
      </c>
    </row>
    <row r="297" spans="1:12" hidden="1" x14ac:dyDescent="0.25">
      <c r="A297" s="39">
        <v>86</v>
      </c>
      <c r="B297" t="s">
        <v>539</v>
      </c>
      <c r="C297" s="56" t="s">
        <v>540</v>
      </c>
      <c r="D297" s="55">
        <v>36944</v>
      </c>
      <c r="E297" s="56">
        <v>142238</v>
      </c>
      <c r="F297" s="56"/>
      <c r="G297" s="56">
        <v>142238</v>
      </c>
      <c r="H297" s="56"/>
      <c r="I297">
        <v>310</v>
      </c>
      <c r="J297" t="s">
        <v>216</v>
      </c>
      <c r="K297" t="s">
        <v>220</v>
      </c>
      <c r="L297" t="s">
        <v>250</v>
      </c>
    </row>
    <row r="298" spans="1:12" hidden="1" x14ac:dyDescent="0.25">
      <c r="A298" s="39">
        <v>86</v>
      </c>
      <c r="B298" t="s">
        <v>541</v>
      </c>
      <c r="C298">
        <v>135766</v>
      </c>
      <c r="D298" s="55">
        <v>34886</v>
      </c>
      <c r="E298" s="56">
        <v>142238</v>
      </c>
      <c r="F298" s="56"/>
      <c r="G298" s="56">
        <v>142238</v>
      </c>
      <c r="H298" s="56"/>
      <c r="I298">
        <v>640</v>
      </c>
      <c r="J298" t="s">
        <v>220</v>
      </c>
      <c r="K298" t="s">
        <v>217</v>
      </c>
    </row>
    <row r="299" spans="1:12" hidden="1" x14ac:dyDescent="0.25">
      <c r="A299" s="39">
        <v>86</v>
      </c>
      <c r="B299" t="s">
        <v>542</v>
      </c>
      <c r="C299">
        <v>177348</v>
      </c>
      <c r="D299" s="55">
        <v>37697</v>
      </c>
      <c r="E299" s="56">
        <v>142238</v>
      </c>
      <c r="F299" s="56"/>
      <c r="G299" s="56">
        <v>142238</v>
      </c>
      <c r="H299" s="56"/>
      <c r="I299">
        <v>590</v>
      </c>
      <c r="J299" t="s">
        <v>220</v>
      </c>
      <c r="K299" t="s">
        <v>217</v>
      </c>
    </row>
    <row r="300" spans="1:12" hidden="1" x14ac:dyDescent="0.25">
      <c r="A300" s="39">
        <v>86</v>
      </c>
      <c r="B300" t="s">
        <v>543</v>
      </c>
      <c r="C300">
        <v>176226</v>
      </c>
      <c r="D300" s="55">
        <v>36572</v>
      </c>
      <c r="E300" s="56" t="s">
        <v>260</v>
      </c>
      <c r="F300" s="56">
        <v>107396</v>
      </c>
      <c r="G300" s="56" t="s">
        <v>227</v>
      </c>
      <c r="H300" s="56"/>
      <c r="I300">
        <v>320</v>
      </c>
      <c r="J300" t="s">
        <v>216</v>
      </c>
      <c r="K300" t="s">
        <v>220</v>
      </c>
    </row>
    <row r="301" spans="1:12" hidden="1" x14ac:dyDescent="0.25">
      <c r="A301" s="39">
        <v>86</v>
      </c>
      <c r="B301" t="s">
        <v>544</v>
      </c>
      <c r="C301">
        <v>176428</v>
      </c>
      <c r="D301" s="55">
        <v>37313</v>
      </c>
      <c r="E301" s="56">
        <v>132938</v>
      </c>
      <c r="F301" s="56">
        <v>154741</v>
      </c>
      <c r="G301" s="56">
        <v>132938</v>
      </c>
      <c r="H301" s="56"/>
      <c r="I301">
        <v>380</v>
      </c>
      <c r="J301" t="s">
        <v>216</v>
      </c>
      <c r="K301" t="s">
        <v>220</v>
      </c>
    </row>
    <row r="302" spans="1:12" hidden="1" x14ac:dyDescent="0.25">
      <c r="A302" s="39">
        <v>86</v>
      </c>
      <c r="B302" t="s">
        <v>67</v>
      </c>
      <c r="C302">
        <v>326944</v>
      </c>
      <c r="D302" s="55">
        <v>40247</v>
      </c>
      <c r="E302" s="56" t="s">
        <v>221</v>
      </c>
      <c r="F302" s="56" t="s">
        <v>222</v>
      </c>
      <c r="G302" s="56" t="s">
        <v>221</v>
      </c>
      <c r="H302" s="56"/>
      <c r="I302">
        <v>350</v>
      </c>
      <c r="J302" t="s">
        <v>216</v>
      </c>
      <c r="K302" t="s">
        <v>220</v>
      </c>
      <c r="L302" t="s">
        <v>218</v>
      </c>
    </row>
    <row r="303" spans="1:12" hidden="1" x14ac:dyDescent="0.25">
      <c r="A303" s="39">
        <v>86</v>
      </c>
      <c r="B303" t="s">
        <v>545</v>
      </c>
      <c r="C303">
        <v>177063</v>
      </c>
      <c r="D303" s="55">
        <v>38036</v>
      </c>
      <c r="E303" s="56" t="s">
        <v>546</v>
      </c>
      <c r="F303" s="56">
        <v>152187</v>
      </c>
      <c r="G303" s="56" t="s">
        <v>546</v>
      </c>
      <c r="H303" s="56"/>
      <c r="I303">
        <v>490</v>
      </c>
      <c r="J303" t="s">
        <v>216</v>
      </c>
      <c r="K303" t="s">
        <v>220</v>
      </c>
    </row>
    <row r="304" spans="1:12" hidden="1" x14ac:dyDescent="0.25">
      <c r="A304" s="39">
        <v>86</v>
      </c>
      <c r="B304" t="s">
        <v>547</v>
      </c>
      <c r="C304">
        <v>141394</v>
      </c>
      <c r="D304" s="55">
        <v>35852</v>
      </c>
      <c r="E304" s="56">
        <v>107857</v>
      </c>
      <c r="F304" s="56">
        <v>156097</v>
      </c>
      <c r="G304" s="56">
        <v>107857</v>
      </c>
      <c r="H304" s="56"/>
      <c r="I304">
        <v>350</v>
      </c>
      <c r="J304" t="s">
        <v>216</v>
      </c>
      <c r="K304" t="s">
        <v>220</v>
      </c>
    </row>
    <row r="305" spans="1:12" hidden="1" x14ac:dyDescent="0.25">
      <c r="A305" s="39">
        <v>86</v>
      </c>
      <c r="B305" t="s">
        <v>548</v>
      </c>
      <c r="C305">
        <v>139199</v>
      </c>
      <c r="D305" s="55">
        <v>35593</v>
      </c>
      <c r="E305" s="56">
        <v>107857</v>
      </c>
      <c r="F305" s="56">
        <v>156097</v>
      </c>
      <c r="G305" s="56">
        <v>107857</v>
      </c>
      <c r="H305" s="56"/>
      <c r="I305">
        <v>360</v>
      </c>
      <c r="J305" t="s">
        <v>216</v>
      </c>
      <c r="K305" t="s">
        <v>220</v>
      </c>
    </row>
    <row r="306" spans="1:12" hidden="1" x14ac:dyDescent="0.25">
      <c r="A306" s="39">
        <v>86</v>
      </c>
      <c r="B306" t="s">
        <v>549</v>
      </c>
      <c r="C306">
        <v>176620</v>
      </c>
      <c r="D306" s="55">
        <v>38036</v>
      </c>
      <c r="E306" s="56">
        <v>107857</v>
      </c>
      <c r="F306" s="56">
        <v>156097</v>
      </c>
      <c r="G306" s="56">
        <v>107857</v>
      </c>
      <c r="H306" s="56"/>
      <c r="I306">
        <v>390</v>
      </c>
      <c r="J306" t="s">
        <v>216</v>
      </c>
      <c r="K306" t="s">
        <v>220</v>
      </c>
    </row>
    <row r="307" spans="1:12" hidden="1" x14ac:dyDescent="0.25">
      <c r="A307" s="39">
        <v>86</v>
      </c>
      <c r="B307" t="s">
        <v>550</v>
      </c>
      <c r="C307">
        <v>176217</v>
      </c>
      <c r="D307" s="55">
        <v>38036</v>
      </c>
      <c r="E307" s="56">
        <v>149336</v>
      </c>
      <c r="F307" s="56">
        <v>154741</v>
      </c>
      <c r="G307" s="56">
        <v>149336</v>
      </c>
      <c r="H307" s="56"/>
      <c r="I307">
        <v>310</v>
      </c>
      <c r="J307" t="s">
        <v>216</v>
      </c>
      <c r="K307" t="s">
        <v>217</v>
      </c>
    </row>
    <row r="308" spans="1:12" hidden="1" x14ac:dyDescent="0.25">
      <c r="A308" s="39">
        <v>86</v>
      </c>
      <c r="B308" t="s">
        <v>551</v>
      </c>
      <c r="C308">
        <v>163220</v>
      </c>
      <c r="D308" s="55">
        <v>34886</v>
      </c>
      <c r="E308" s="56">
        <v>142238</v>
      </c>
      <c r="F308" s="56"/>
      <c r="G308" s="56">
        <v>142238</v>
      </c>
      <c r="H308" s="56"/>
      <c r="I308">
        <v>560</v>
      </c>
      <c r="J308" t="s">
        <v>220</v>
      </c>
      <c r="K308" t="s">
        <v>217</v>
      </c>
    </row>
    <row r="309" spans="1:12" hidden="1" x14ac:dyDescent="0.25">
      <c r="A309" s="39">
        <v>86</v>
      </c>
      <c r="B309" t="s">
        <v>64</v>
      </c>
      <c r="C309">
        <v>311016</v>
      </c>
      <c r="D309" s="55">
        <v>40247</v>
      </c>
      <c r="E309" s="56" t="s">
        <v>221</v>
      </c>
      <c r="F309" s="56" t="s">
        <v>222</v>
      </c>
      <c r="G309" s="56" t="s">
        <v>221</v>
      </c>
      <c r="H309" s="56"/>
      <c r="I309">
        <v>310</v>
      </c>
      <c r="J309" t="s">
        <v>216</v>
      </c>
      <c r="K309" t="s">
        <v>220</v>
      </c>
      <c r="L309" t="s">
        <v>218</v>
      </c>
    </row>
    <row r="310" spans="1:12" hidden="1" x14ac:dyDescent="0.25">
      <c r="A310" s="39">
        <v>86</v>
      </c>
      <c r="B310" t="s">
        <v>552</v>
      </c>
      <c r="C310">
        <v>103255</v>
      </c>
      <c r="D310" s="55">
        <v>37313</v>
      </c>
      <c r="E310" s="56">
        <v>149204</v>
      </c>
      <c r="F310" s="56">
        <v>100265</v>
      </c>
      <c r="G310" s="56">
        <v>149204</v>
      </c>
      <c r="H310" s="56"/>
      <c r="I310">
        <v>552</v>
      </c>
      <c r="J310" t="s">
        <v>220</v>
      </c>
      <c r="K310" t="s">
        <v>220</v>
      </c>
      <c r="L310" t="s">
        <v>218</v>
      </c>
    </row>
    <row r="311" spans="1:12" hidden="1" x14ac:dyDescent="0.25">
      <c r="A311" s="39">
        <v>86</v>
      </c>
      <c r="B311" s="39" t="s">
        <v>553</v>
      </c>
      <c r="C311">
        <v>179913</v>
      </c>
      <c r="D311" s="55">
        <v>38036</v>
      </c>
      <c r="E311" s="56">
        <v>149204</v>
      </c>
      <c r="F311" s="56">
        <v>100265</v>
      </c>
      <c r="G311" s="56">
        <v>149204</v>
      </c>
      <c r="H311" s="56"/>
      <c r="I311">
        <v>590</v>
      </c>
      <c r="J311" t="s">
        <v>296</v>
      </c>
      <c r="K311" t="s">
        <v>220</v>
      </c>
      <c r="L311" t="s">
        <v>218</v>
      </c>
    </row>
    <row r="312" spans="1:12" hidden="1" x14ac:dyDescent="0.25">
      <c r="A312" s="39">
        <v>86</v>
      </c>
      <c r="B312" s="39" t="s">
        <v>109</v>
      </c>
      <c r="C312">
        <v>281823</v>
      </c>
      <c r="D312" s="55">
        <v>39139</v>
      </c>
      <c r="E312" s="56">
        <v>149204</v>
      </c>
      <c r="F312" s="56">
        <v>100265</v>
      </c>
      <c r="G312" s="56" t="s">
        <v>554</v>
      </c>
      <c r="H312" s="56"/>
      <c r="I312">
        <v>520</v>
      </c>
      <c r="J312" t="s">
        <v>244</v>
      </c>
      <c r="K312" t="s">
        <v>220</v>
      </c>
      <c r="L312" t="s">
        <v>218</v>
      </c>
    </row>
    <row r="313" spans="1:12" hidden="1" x14ac:dyDescent="0.25">
      <c r="A313" s="39">
        <v>86</v>
      </c>
      <c r="B313" t="s">
        <v>555</v>
      </c>
      <c r="C313">
        <v>105279</v>
      </c>
      <c r="D313" s="55">
        <v>37313</v>
      </c>
      <c r="E313" s="56">
        <v>149204</v>
      </c>
      <c r="F313" s="56">
        <v>100265</v>
      </c>
      <c r="G313" s="56">
        <v>149204</v>
      </c>
      <c r="H313" s="56"/>
      <c r="I313">
        <v>510</v>
      </c>
      <c r="J313" t="s">
        <v>216</v>
      </c>
      <c r="K313" t="s">
        <v>220</v>
      </c>
      <c r="L313" t="s">
        <v>218</v>
      </c>
    </row>
    <row r="314" spans="1:12" hidden="1" x14ac:dyDescent="0.25">
      <c r="A314" s="39">
        <v>86</v>
      </c>
      <c r="B314" t="s">
        <v>556</v>
      </c>
      <c r="C314">
        <v>177155</v>
      </c>
      <c r="D314" s="55">
        <v>38036</v>
      </c>
      <c r="E314" s="56">
        <v>149204</v>
      </c>
      <c r="F314" s="56">
        <v>100265</v>
      </c>
      <c r="G314" s="56">
        <v>149204</v>
      </c>
      <c r="H314" s="56"/>
      <c r="I314">
        <v>510</v>
      </c>
      <c r="J314" t="s">
        <v>216</v>
      </c>
      <c r="K314" t="s">
        <v>220</v>
      </c>
      <c r="L314" t="s">
        <v>218</v>
      </c>
    </row>
    <row r="315" spans="1:12" hidden="1" x14ac:dyDescent="0.25">
      <c r="A315" s="39">
        <v>86</v>
      </c>
      <c r="B315" t="s">
        <v>557</v>
      </c>
      <c r="C315">
        <v>187363</v>
      </c>
      <c r="D315" s="55">
        <v>38432</v>
      </c>
      <c r="E315" s="56">
        <v>149204</v>
      </c>
      <c r="F315" s="56">
        <v>100265</v>
      </c>
      <c r="G315" s="56">
        <v>149204</v>
      </c>
      <c r="H315" s="56"/>
      <c r="I315">
        <v>600</v>
      </c>
      <c r="J315" t="s">
        <v>216</v>
      </c>
      <c r="K315" t="s">
        <v>220</v>
      </c>
      <c r="L315" t="s">
        <v>218</v>
      </c>
    </row>
    <row r="316" spans="1:12" hidden="1" x14ac:dyDescent="0.25">
      <c r="A316" s="39">
        <v>86</v>
      </c>
      <c r="B316" t="s">
        <v>558</v>
      </c>
      <c r="C316">
        <v>177256</v>
      </c>
      <c r="D316" s="55">
        <v>38036</v>
      </c>
      <c r="E316" s="56">
        <v>149204</v>
      </c>
      <c r="F316" s="56">
        <v>100265</v>
      </c>
      <c r="G316" s="56">
        <v>149204</v>
      </c>
      <c r="H316" s="56"/>
      <c r="I316">
        <v>500</v>
      </c>
      <c r="J316" t="s">
        <v>216</v>
      </c>
      <c r="K316" t="s">
        <v>220</v>
      </c>
      <c r="L316" t="s">
        <v>218</v>
      </c>
    </row>
    <row r="317" spans="1:12" hidden="1" x14ac:dyDescent="0.25">
      <c r="A317" s="39">
        <v>86</v>
      </c>
      <c r="B317" t="s">
        <v>559</v>
      </c>
      <c r="C317">
        <v>145589</v>
      </c>
      <c r="D317" s="55">
        <v>37313</v>
      </c>
      <c r="E317" s="56">
        <v>149204</v>
      </c>
      <c r="F317" s="56">
        <v>100265</v>
      </c>
      <c r="G317" s="56">
        <v>149204</v>
      </c>
      <c r="H317" s="56"/>
      <c r="I317">
        <v>500</v>
      </c>
      <c r="J317" t="s">
        <v>216</v>
      </c>
      <c r="K317" t="s">
        <v>220</v>
      </c>
      <c r="L317" t="s">
        <v>218</v>
      </c>
    </row>
    <row r="318" spans="1:12" hidden="1" x14ac:dyDescent="0.25">
      <c r="A318" s="39">
        <v>86</v>
      </c>
      <c r="B318" t="s">
        <v>560</v>
      </c>
      <c r="C318">
        <v>211778</v>
      </c>
      <c r="D318" s="55">
        <v>39139</v>
      </c>
      <c r="E318" s="56">
        <v>149204</v>
      </c>
      <c r="F318" s="56">
        <v>100265</v>
      </c>
      <c r="G318" s="56" t="s">
        <v>554</v>
      </c>
      <c r="H318" s="56"/>
      <c r="I318">
        <v>440</v>
      </c>
      <c r="J318" t="s">
        <v>216</v>
      </c>
      <c r="K318" t="s">
        <v>220</v>
      </c>
    </row>
    <row r="319" spans="1:12" hidden="1" x14ac:dyDescent="0.25">
      <c r="A319" s="39">
        <v>86</v>
      </c>
      <c r="B319" t="s">
        <v>114</v>
      </c>
      <c r="C319">
        <v>202994</v>
      </c>
      <c r="D319" s="55">
        <v>38790</v>
      </c>
      <c r="E319" s="56">
        <v>149204</v>
      </c>
      <c r="F319" s="56">
        <v>100265</v>
      </c>
      <c r="G319" s="56" t="s">
        <v>554</v>
      </c>
      <c r="H319" s="56"/>
      <c r="I319">
        <v>520</v>
      </c>
      <c r="J319" t="s">
        <v>216</v>
      </c>
      <c r="K319" t="s">
        <v>220</v>
      </c>
      <c r="L319" t="s">
        <v>218</v>
      </c>
    </row>
    <row r="320" spans="1:12" hidden="1" x14ac:dyDescent="0.25">
      <c r="A320" s="39">
        <v>86</v>
      </c>
      <c r="B320" t="s">
        <v>561</v>
      </c>
      <c r="C320" s="56" t="s">
        <v>562</v>
      </c>
      <c r="D320" s="55">
        <v>39511</v>
      </c>
      <c r="E320" s="56" t="s">
        <v>563</v>
      </c>
      <c r="F320" s="56" t="s">
        <v>564</v>
      </c>
      <c r="G320" s="56" t="s">
        <v>554</v>
      </c>
      <c r="H320" s="56"/>
      <c r="I320">
        <v>440</v>
      </c>
      <c r="J320" t="s">
        <v>216</v>
      </c>
      <c r="K320" t="s">
        <v>220</v>
      </c>
    </row>
    <row r="321" spans="1:12" hidden="1" x14ac:dyDescent="0.25">
      <c r="A321" s="39">
        <v>86</v>
      </c>
      <c r="B321" t="s">
        <v>565</v>
      </c>
      <c r="C321">
        <v>177072</v>
      </c>
      <c r="D321" s="55">
        <v>37697</v>
      </c>
      <c r="E321" s="56">
        <v>149204</v>
      </c>
      <c r="F321" s="56">
        <v>100265</v>
      </c>
      <c r="G321" s="56">
        <v>149204</v>
      </c>
      <c r="H321" s="56"/>
      <c r="I321">
        <v>490</v>
      </c>
      <c r="J321" t="s">
        <v>296</v>
      </c>
      <c r="K321" t="s">
        <v>220</v>
      </c>
      <c r="L321" t="s">
        <v>218</v>
      </c>
    </row>
    <row r="322" spans="1:12" hidden="1" x14ac:dyDescent="0.25">
      <c r="A322" s="39">
        <v>86</v>
      </c>
      <c r="B322" t="s">
        <v>566</v>
      </c>
      <c r="C322">
        <v>187400</v>
      </c>
      <c r="D322" s="55">
        <v>38432</v>
      </c>
      <c r="E322" s="56">
        <v>149204</v>
      </c>
      <c r="F322" s="56">
        <v>100265</v>
      </c>
      <c r="G322" s="56">
        <v>149204</v>
      </c>
      <c r="H322" s="56"/>
      <c r="I322">
        <v>460</v>
      </c>
      <c r="J322" t="s">
        <v>216</v>
      </c>
      <c r="K322" t="s">
        <v>220</v>
      </c>
      <c r="L322" t="s">
        <v>218</v>
      </c>
    </row>
    <row r="323" spans="1:12" hidden="1" x14ac:dyDescent="0.25">
      <c r="A323" s="39">
        <v>86</v>
      </c>
      <c r="B323" t="s">
        <v>118</v>
      </c>
      <c r="C323">
        <v>139117</v>
      </c>
      <c r="D323" s="55">
        <v>36944</v>
      </c>
      <c r="E323" s="56">
        <v>149204</v>
      </c>
      <c r="F323" s="56">
        <v>100265</v>
      </c>
      <c r="G323" s="56">
        <v>149204</v>
      </c>
      <c r="H323" s="56"/>
      <c r="I323">
        <v>490</v>
      </c>
      <c r="J323" t="s">
        <v>216</v>
      </c>
      <c r="K323" t="s">
        <v>220</v>
      </c>
      <c r="L323" t="s">
        <v>218</v>
      </c>
    </row>
    <row r="324" spans="1:12" hidden="1" x14ac:dyDescent="0.25">
      <c r="A324" s="39">
        <v>86</v>
      </c>
      <c r="B324" t="s">
        <v>121</v>
      </c>
      <c r="C324">
        <v>210234</v>
      </c>
      <c r="D324" s="55">
        <v>38790</v>
      </c>
      <c r="E324" s="56">
        <v>149204</v>
      </c>
      <c r="F324" s="56">
        <v>100265</v>
      </c>
      <c r="G324" s="56" t="s">
        <v>554</v>
      </c>
      <c r="H324" s="56"/>
      <c r="I324">
        <v>440</v>
      </c>
      <c r="J324" t="s">
        <v>216</v>
      </c>
      <c r="K324" t="s">
        <v>220</v>
      </c>
    </row>
    <row r="325" spans="1:12" hidden="1" x14ac:dyDescent="0.25">
      <c r="A325" s="39">
        <v>86</v>
      </c>
      <c r="B325" t="s">
        <v>74</v>
      </c>
      <c r="C325">
        <v>262134</v>
      </c>
      <c r="D325" s="55">
        <v>39511</v>
      </c>
      <c r="E325" s="56" t="s">
        <v>563</v>
      </c>
      <c r="F325" s="56" t="s">
        <v>564</v>
      </c>
      <c r="G325" s="56" t="s">
        <v>554</v>
      </c>
      <c r="H325" s="56"/>
      <c r="I325">
        <v>430</v>
      </c>
      <c r="J325" t="s">
        <v>216</v>
      </c>
      <c r="K325" t="s">
        <v>220</v>
      </c>
    </row>
    <row r="326" spans="1:12" hidden="1" x14ac:dyDescent="0.25">
      <c r="A326" s="39">
        <v>86</v>
      </c>
      <c r="B326" t="s">
        <v>567</v>
      </c>
      <c r="C326">
        <v>311584</v>
      </c>
      <c r="D326" s="55">
        <v>39882</v>
      </c>
      <c r="E326" s="56">
        <v>149204</v>
      </c>
      <c r="F326" s="56">
        <v>100265</v>
      </c>
      <c r="G326" s="56" t="s">
        <v>554</v>
      </c>
      <c r="H326" s="56"/>
      <c r="I326">
        <v>420</v>
      </c>
      <c r="J326" t="s">
        <v>216</v>
      </c>
      <c r="K326" t="s">
        <v>220</v>
      </c>
      <c r="L326" t="s">
        <v>300</v>
      </c>
    </row>
    <row r="327" spans="1:12" hidden="1" x14ac:dyDescent="0.25">
      <c r="A327" s="39">
        <v>86</v>
      </c>
      <c r="B327" t="s">
        <v>44</v>
      </c>
      <c r="C327">
        <v>176309</v>
      </c>
      <c r="D327" s="55">
        <v>38036</v>
      </c>
      <c r="E327" s="56">
        <v>149204</v>
      </c>
      <c r="F327" s="56">
        <v>100265</v>
      </c>
      <c r="G327" s="56">
        <v>149204</v>
      </c>
      <c r="H327" s="56"/>
      <c r="I327">
        <v>330</v>
      </c>
      <c r="J327" t="s">
        <v>216</v>
      </c>
      <c r="K327" t="s">
        <v>220</v>
      </c>
      <c r="L327" t="s">
        <v>218</v>
      </c>
    </row>
    <row r="328" spans="1:12" hidden="1" x14ac:dyDescent="0.25">
      <c r="A328" s="39">
        <v>86</v>
      </c>
      <c r="B328" t="s">
        <v>113</v>
      </c>
      <c r="C328">
        <v>203236</v>
      </c>
      <c r="D328" s="55">
        <v>38790</v>
      </c>
      <c r="E328" s="56">
        <v>149204</v>
      </c>
      <c r="F328" s="56">
        <v>100265</v>
      </c>
      <c r="G328" s="56" t="s">
        <v>554</v>
      </c>
      <c r="H328" s="56"/>
      <c r="I328">
        <v>410</v>
      </c>
      <c r="J328" t="s">
        <v>216</v>
      </c>
      <c r="K328" t="s">
        <v>220</v>
      </c>
      <c r="L328" t="s">
        <v>218</v>
      </c>
    </row>
    <row r="329" spans="1:12" hidden="1" x14ac:dyDescent="0.25">
      <c r="A329" s="39">
        <v>86</v>
      </c>
      <c r="B329" t="s">
        <v>120</v>
      </c>
      <c r="C329">
        <v>178497</v>
      </c>
      <c r="D329" s="55">
        <v>38432</v>
      </c>
      <c r="E329" s="56">
        <v>149204</v>
      </c>
      <c r="F329" s="56">
        <v>100265</v>
      </c>
      <c r="G329" s="56">
        <v>149204</v>
      </c>
      <c r="H329" s="56"/>
      <c r="I329" s="56" t="s">
        <v>568</v>
      </c>
      <c r="J329" t="s">
        <v>296</v>
      </c>
      <c r="K329" t="s">
        <v>220</v>
      </c>
      <c r="L329" t="s">
        <v>218</v>
      </c>
    </row>
    <row r="330" spans="1:12" hidden="1" x14ac:dyDescent="0.25">
      <c r="A330" s="39">
        <v>86</v>
      </c>
      <c r="B330" t="s">
        <v>569</v>
      </c>
      <c r="C330">
        <v>300447</v>
      </c>
      <c r="D330" s="55">
        <v>40247</v>
      </c>
      <c r="E330" s="56" t="s">
        <v>563</v>
      </c>
      <c r="F330" s="56" t="s">
        <v>564</v>
      </c>
      <c r="G330" s="56" t="s">
        <v>554</v>
      </c>
      <c r="H330" s="56"/>
      <c r="I330" s="56" t="s">
        <v>570</v>
      </c>
      <c r="J330" t="s">
        <v>216</v>
      </c>
      <c r="K330" t="s">
        <v>220</v>
      </c>
      <c r="L330" t="s">
        <v>218</v>
      </c>
    </row>
    <row r="331" spans="1:12" hidden="1" x14ac:dyDescent="0.25">
      <c r="A331" s="39">
        <v>86</v>
      </c>
      <c r="B331" t="s">
        <v>571</v>
      </c>
      <c r="C331">
        <v>154217</v>
      </c>
      <c r="D331" s="55">
        <v>36944</v>
      </c>
      <c r="E331" s="56">
        <v>149204</v>
      </c>
      <c r="F331" s="56">
        <v>100265</v>
      </c>
      <c r="G331" s="56">
        <v>149204</v>
      </c>
      <c r="H331" s="56"/>
      <c r="I331">
        <v>360</v>
      </c>
      <c r="J331" t="s">
        <v>216</v>
      </c>
      <c r="K331" t="s">
        <v>220</v>
      </c>
    </row>
    <row r="332" spans="1:12" hidden="1" x14ac:dyDescent="0.25">
      <c r="A332" s="39">
        <v>86</v>
      </c>
      <c r="B332" t="s">
        <v>572</v>
      </c>
      <c r="C332">
        <v>295730</v>
      </c>
      <c r="D332" s="55">
        <v>39511</v>
      </c>
      <c r="E332" s="56" t="s">
        <v>563</v>
      </c>
      <c r="F332" s="56" t="s">
        <v>564</v>
      </c>
      <c r="G332" s="56" t="s">
        <v>554</v>
      </c>
      <c r="H332" s="56"/>
      <c r="I332">
        <v>370</v>
      </c>
      <c r="J332" t="s">
        <v>216</v>
      </c>
      <c r="K332" t="s">
        <v>220</v>
      </c>
    </row>
    <row r="333" spans="1:12" hidden="1" x14ac:dyDescent="0.25">
      <c r="A333" s="39">
        <v>86</v>
      </c>
      <c r="B333" t="s">
        <v>573</v>
      </c>
      <c r="C333">
        <v>140070</v>
      </c>
      <c r="D333" s="55">
        <v>36572</v>
      </c>
      <c r="E333" s="56">
        <v>149204</v>
      </c>
      <c r="F333" s="56">
        <v>100265</v>
      </c>
      <c r="G333" s="56">
        <v>149204</v>
      </c>
      <c r="H333" s="56"/>
      <c r="I333">
        <v>380</v>
      </c>
      <c r="J333" t="s">
        <v>216</v>
      </c>
      <c r="K333" t="s">
        <v>220</v>
      </c>
      <c r="L333" t="s">
        <v>574</v>
      </c>
    </row>
    <row r="334" spans="1:12" hidden="1" x14ac:dyDescent="0.25">
      <c r="A334" s="39">
        <v>86</v>
      </c>
      <c r="B334" t="s">
        <v>111</v>
      </c>
      <c r="C334">
        <v>260431</v>
      </c>
      <c r="D334" s="55">
        <v>39139</v>
      </c>
      <c r="E334" s="56">
        <v>149204</v>
      </c>
      <c r="F334" s="56">
        <v>100265</v>
      </c>
      <c r="G334" s="56" t="s">
        <v>554</v>
      </c>
      <c r="H334" s="56"/>
      <c r="I334">
        <v>380</v>
      </c>
      <c r="J334" t="s">
        <v>216</v>
      </c>
      <c r="K334" t="s">
        <v>220</v>
      </c>
    </row>
    <row r="335" spans="1:12" hidden="1" x14ac:dyDescent="0.25">
      <c r="A335" s="39">
        <v>86</v>
      </c>
      <c r="B335" t="s">
        <v>575</v>
      </c>
      <c r="C335">
        <v>311630</v>
      </c>
      <c r="D335" s="55">
        <v>39882</v>
      </c>
      <c r="E335" s="56" t="s">
        <v>563</v>
      </c>
      <c r="F335" s="56" t="s">
        <v>564</v>
      </c>
      <c r="G335" s="56" t="s">
        <v>554</v>
      </c>
      <c r="H335" s="56"/>
      <c r="I335">
        <v>390</v>
      </c>
      <c r="J335" t="s">
        <v>216</v>
      </c>
      <c r="K335" t="s">
        <v>220</v>
      </c>
    </row>
    <row r="336" spans="1:12" hidden="1" x14ac:dyDescent="0.25">
      <c r="A336" s="39">
        <v>86</v>
      </c>
      <c r="B336" t="s">
        <v>576</v>
      </c>
      <c r="C336">
        <v>178516</v>
      </c>
      <c r="D336" s="55">
        <v>38432</v>
      </c>
      <c r="E336" s="56">
        <v>149204</v>
      </c>
      <c r="F336" s="56">
        <v>100265</v>
      </c>
      <c r="G336" s="56">
        <v>149204</v>
      </c>
      <c r="H336" s="56"/>
      <c r="I336">
        <v>420</v>
      </c>
      <c r="J336" t="s">
        <v>216</v>
      </c>
      <c r="K336" t="s">
        <v>220</v>
      </c>
      <c r="L336" t="s">
        <v>218</v>
      </c>
    </row>
    <row r="337" spans="1:12" hidden="1" x14ac:dyDescent="0.25">
      <c r="A337" s="39">
        <v>86</v>
      </c>
      <c r="B337" t="s">
        <v>112</v>
      </c>
      <c r="C337">
        <v>260422</v>
      </c>
      <c r="D337" s="55">
        <v>39139</v>
      </c>
      <c r="E337" s="56">
        <v>149204</v>
      </c>
      <c r="F337" s="56">
        <v>100265</v>
      </c>
      <c r="G337" s="56" t="s">
        <v>554</v>
      </c>
      <c r="H337" s="56"/>
      <c r="I337">
        <v>390</v>
      </c>
      <c r="J337" t="s">
        <v>216</v>
      </c>
      <c r="K337" t="s">
        <v>220</v>
      </c>
      <c r="L337" t="s">
        <v>218</v>
      </c>
    </row>
    <row r="338" spans="1:12" hidden="1" x14ac:dyDescent="0.25">
      <c r="A338" s="39">
        <v>86</v>
      </c>
      <c r="B338" t="s">
        <v>117</v>
      </c>
      <c r="C338">
        <v>154693</v>
      </c>
      <c r="D338" s="55">
        <v>37313</v>
      </c>
      <c r="E338" s="56">
        <v>149204</v>
      </c>
      <c r="F338" s="56">
        <v>100265</v>
      </c>
      <c r="G338" s="56">
        <v>149204</v>
      </c>
      <c r="H338" s="56"/>
      <c r="I338">
        <v>380</v>
      </c>
      <c r="J338" t="s">
        <v>216</v>
      </c>
      <c r="K338" t="s">
        <v>220</v>
      </c>
      <c r="L338" t="s">
        <v>218</v>
      </c>
    </row>
    <row r="339" spans="1:12" hidden="1" x14ac:dyDescent="0.25">
      <c r="A339" s="39">
        <v>86</v>
      </c>
      <c r="B339" t="s">
        <v>116</v>
      </c>
      <c r="C339" s="56" t="s">
        <v>577</v>
      </c>
      <c r="D339" s="55">
        <v>39882</v>
      </c>
      <c r="E339" s="56" t="s">
        <v>564</v>
      </c>
      <c r="F339" s="56" t="s">
        <v>564</v>
      </c>
      <c r="G339" s="56" t="s">
        <v>563</v>
      </c>
      <c r="H339" s="56"/>
      <c r="I339">
        <v>310</v>
      </c>
      <c r="J339" t="s">
        <v>216</v>
      </c>
      <c r="K339" t="s">
        <v>220</v>
      </c>
      <c r="L339" t="s">
        <v>300</v>
      </c>
    </row>
    <row r="340" spans="1:12" hidden="1" x14ac:dyDescent="0.25">
      <c r="A340" s="39">
        <v>86</v>
      </c>
      <c r="B340" t="s">
        <v>578</v>
      </c>
      <c r="C340" s="56" t="s">
        <v>579</v>
      </c>
      <c r="D340" s="55">
        <v>39139</v>
      </c>
      <c r="E340" s="56">
        <v>149204</v>
      </c>
      <c r="F340" s="56">
        <v>100265</v>
      </c>
      <c r="G340" s="56" t="s">
        <v>554</v>
      </c>
      <c r="H340" s="56"/>
      <c r="I340">
        <v>290</v>
      </c>
      <c r="J340" t="s">
        <v>216</v>
      </c>
      <c r="K340" t="s">
        <v>220</v>
      </c>
      <c r="L340" t="s">
        <v>218</v>
      </c>
    </row>
    <row r="341" spans="1:12" hidden="1" x14ac:dyDescent="0.25">
      <c r="A341" s="39">
        <v>86</v>
      </c>
      <c r="B341" t="s">
        <v>580</v>
      </c>
      <c r="C341">
        <v>178534</v>
      </c>
      <c r="D341" s="55">
        <v>38432</v>
      </c>
      <c r="E341" s="56">
        <v>149204</v>
      </c>
      <c r="F341" s="56">
        <v>100265</v>
      </c>
      <c r="G341" s="56">
        <v>149204</v>
      </c>
      <c r="H341" s="56"/>
      <c r="I341">
        <v>390</v>
      </c>
      <c r="J341" t="s">
        <v>216</v>
      </c>
      <c r="K341" t="s">
        <v>220</v>
      </c>
      <c r="L341" t="s">
        <v>218</v>
      </c>
    </row>
    <row r="342" spans="1:12" hidden="1" x14ac:dyDescent="0.25">
      <c r="A342" s="39">
        <v>86</v>
      </c>
      <c r="B342" t="s">
        <v>581</v>
      </c>
      <c r="C342">
        <v>196413</v>
      </c>
      <c r="D342" s="55">
        <v>38790</v>
      </c>
      <c r="E342" s="56">
        <v>149204</v>
      </c>
      <c r="F342" s="56">
        <v>100265</v>
      </c>
      <c r="G342" s="56" t="s">
        <v>554</v>
      </c>
      <c r="H342" s="56"/>
      <c r="I342">
        <v>390</v>
      </c>
      <c r="J342" t="s">
        <v>216</v>
      </c>
      <c r="K342" t="s">
        <v>220</v>
      </c>
      <c r="L342" t="s">
        <v>218</v>
      </c>
    </row>
    <row r="343" spans="1:12" hidden="1" x14ac:dyDescent="0.25">
      <c r="A343" s="39">
        <v>86</v>
      </c>
      <c r="B343" t="s">
        <v>582</v>
      </c>
      <c r="C343" s="56" t="s">
        <v>583</v>
      </c>
      <c r="D343" s="55">
        <v>39511</v>
      </c>
      <c r="E343" s="56" t="s">
        <v>563</v>
      </c>
      <c r="F343" s="56" t="s">
        <v>564</v>
      </c>
      <c r="G343" s="56" t="s">
        <v>554</v>
      </c>
      <c r="H343" s="56"/>
      <c r="I343">
        <v>290</v>
      </c>
      <c r="J343" t="s">
        <v>216</v>
      </c>
      <c r="K343" t="s">
        <v>220</v>
      </c>
    </row>
    <row r="344" spans="1:12" hidden="1" x14ac:dyDescent="0.25">
      <c r="A344" s="39">
        <v>86</v>
      </c>
      <c r="B344" t="s">
        <v>63</v>
      </c>
      <c r="C344" s="56" t="s">
        <v>584</v>
      </c>
      <c r="D344" s="55">
        <v>39511</v>
      </c>
      <c r="E344" s="56" t="s">
        <v>563</v>
      </c>
      <c r="F344" s="56" t="s">
        <v>564</v>
      </c>
      <c r="G344" s="56" t="s">
        <v>554</v>
      </c>
      <c r="H344" s="56"/>
      <c r="I344">
        <v>290</v>
      </c>
      <c r="J344" t="s">
        <v>216</v>
      </c>
      <c r="K344" t="s">
        <v>220</v>
      </c>
      <c r="L344" t="s">
        <v>218</v>
      </c>
    </row>
    <row r="345" spans="1:12" hidden="1" x14ac:dyDescent="0.25">
      <c r="A345" s="39">
        <v>86</v>
      </c>
      <c r="B345" t="s">
        <v>585</v>
      </c>
      <c r="C345" s="56" t="s">
        <v>586</v>
      </c>
      <c r="D345" s="55">
        <v>39511</v>
      </c>
      <c r="E345" s="56" t="s">
        <v>563</v>
      </c>
      <c r="F345" s="56" t="s">
        <v>564</v>
      </c>
      <c r="G345" s="56" t="s">
        <v>554</v>
      </c>
      <c r="H345" s="56"/>
      <c r="I345">
        <v>350</v>
      </c>
      <c r="J345" t="s">
        <v>216</v>
      </c>
      <c r="K345" t="s">
        <v>220</v>
      </c>
    </row>
    <row r="346" spans="1:12" hidden="1" x14ac:dyDescent="0.25">
      <c r="A346" s="39">
        <v>86</v>
      </c>
      <c r="B346" t="s">
        <v>119</v>
      </c>
      <c r="C346">
        <v>180014</v>
      </c>
      <c r="D346" s="55">
        <v>38432</v>
      </c>
      <c r="E346" s="56">
        <v>149204</v>
      </c>
      <c r="F346" s="56">
        <v>100265</v>
      </c>
      <c r="G346" s="56">
        <v>149204</v>
      </c>
      <c r="H346" s="56"/>
      <c r="I346">
        <v>280</v>
      </c>
      <c r="J346" t="s">
        <v>216</v>
      </c>
      <c r="K346" t="s">
        <v>220</v>
      </c>
      <c r="L346" t="s">
        <v>218</v>
      </c>
    </row>
    <row r="347" spans="1:12" hidden="1" x14ac:dyDescent="0.25">
      <c r="A347" s="39">
        <v>86</v>
      </c>
      <c r="B347" t="s">
        <v>587</v>
      </c>
      <c r="C347" s="56" t="s">
        <v>588</v>
      </c>
      <c r="D347" s="55">
        <v>39511</v>
      </c>
      <c r="E347" s="56" t="s">
        <v>563</v>
      </c>
      <c r="F347" s="56" t="s">
        <v>564</v>
      </c>
      <c r="G347" s="56" t="s">
        <v>554</v>
      </c>
      <c r="H347" s="56"/>
      <c r="I347">
        <v>340</v>
      </c>
      <c r="J347" t="s">
        <v>216</v>
      </c>
      <c r="K347" t="s">
        <v>220</v>
      </c>
    </row>
    <row r="348" spans="1:12" hidden="1" x14ac:dyDescent="0.25">
      <c r="A348" s="39">
        <v>86</v>
      </c>
      <c r="B348" t="s">
        <v>589</v>
      </c>
      <c r="C348">
        <v>190350</v>
      </c>
      <c r="D348" s="55">
        <v>38790</v>
      </c>
      <c r="E348" s="56">
        <v>149204</v>
      </c>
      <c r="F348" s="56">
        <v>100265</v>
      </c>
      <c r="G348" s="56" t="s">
        <v>554</v>
      </c>
      <c r="H348" s="56"/>
      <c r="I348">
        <v>310</v>
      </c>
      <c r="J348" t="s">
        <v>216</v>
      </c>
      <c r="K348" t="s">
        <v>220</v>
      </c>
      <c r="L348" t="s">
        <v>218</v>
      </c>
    </row>
    <row r="349" spans="1:12" hidden="1" x14ac:dyDescent="0.25">
      <c r="A349" s="39">
        <v>86</v>
      </c>
      <c r="B349" t="s">
        <v>590</v>
      </c>
      <c r="C349">
        <v>210225</v>
      </c>
      <c r="D349" s="55">
        <v>38790</v>
      </c>
      <c r="E349" s="56">
        <v>149204</v>
      </c>
      <c r="F349" s="56">
        <v>100265</v>
      </c>
      <c r="G349" s="56" t="s">
        <v>554</v>
      </c>
      <c r="H349" s="56"/>
      <c r="I349">
        <v>360</v>
      </c>
      <c r="J349" t="s">
        <v>216</v>
      </c>
      <c r="K349" t="s">
        <v>220</v>
      </c>
      <c r="L349" t="s">
        <v>218</v>
      </c>
    </row>
    <row r="350" spans="1:12" hidden="1" x14ac:dyDescent="0.25">
      <c r="A350" s="39">
        <v>86</v>
      </c>
      <c r="B350" t="s">
        <v>115</v>
      </c>
      <c r="C350">
        <v>155155</v>
      </c>
      <c r="D350" s="55">
        <v>37313</v>
      </c>
      <c r="E350" s="56">
        <v>149204</v>
      </c>
      <c r="F350" s="56">
        <v>100265</v>
      </c>
      <c r="G350" s="56">
        <v>149204</v>
      </c>
      <c r="H350" s="56"/>
      <c r="I350">
        <v>280</v>
      </c>
      <c r="J350" t="s">
        <v>216</v>
      </c>
      <c r="K350" t="s">
        <v>220</v>
      </c>
      <c r="L350" t="s">
        <v>218</v>
      </c>
    </row>
    <row r="351" spans="1:12" hidden="1" x14ac:dyDescent="0.25">
      <c r="A351" s="39">
        <v>86</v>
      </c>
      <c r="B351" t="s">
        <v>110</v>
      </c>
      <c r="C351">
        <v>311768</v>
      </c>
      <c r="D351" s="55">
        <v>39882</v>
      </c>
      <c r="E351" s="56" t="s">
        <v>563</v>
      </c>
      <c r="F351" s="56" t="s">
        <v>564</v>
      </c>
      <c r="G351" s="56" t="s">
        <v>554</v>
      </c>
      <c r="H351" s="56"/>
      <c r="I351">
        <v>330</v>
      </c>
      <c r="J351" t="s">
        <v>216</v>
      </c>
      <c r="K351" t="s">
        <v>220</v>
      </c>
      <c r="L351" t="s">
        <v>300</v>
      </c>
    </row>
    <row r="352" spans="1:12" hidden="1" x14ac:dyDescent="0.25">
      <c r="A352" s="39">
        <v>86</v>
      </c>
      <c r="B352" t="s">
        <v>72</v>
      </c>
      <c r="C352">
        <v>326201</v>
      </c>
      <c r="D352" s="55">
        <v>40247</v>
      </c>
      <c r="E352" s="56" t="s">
        <v>564</v>
      </c>
      <c r="F352" s="56"/>
      <c r="G352" s="56" t="s">
        <v>252</v>
      </c>
      <c r="H352" s="56"/>
      <c r="I352">
        <v>390</v>
      </c>
      <c r="J352" t="s">
        <v>216</v>
      </c>
      <c r="K352" t="s">
        <v>220</v>
      </c>
      <c r="L352" t="s">
        <v>300</v>
      </c>
    </row>
    <row r="353" spans="1:12" hidden="1" x14ac:dyDescent="0.25">
      <c r="A353" s="39">
        <v>86</v>
      </c>
      <c r="B353" t="s">
        <v>65</v>
      </c>
      <c r="C353">
        <v>326302</v>
      </c>
      <c r="D353" s="55">
        <v>40247</v>
      </c>
      <c r="E353" s="56" t="s">
        <v>564</v>
      </c>
      <c r="F353" s="56"/>
      <c r="G353" s="56" t="s">
        <v>252</v>
      </c>
      <c r="H353" s="56"/>
      <c r="I353">
        <v>320</v>
      </c>
      <c r="J353" t="s">
        <v>216</v>
      </c>
      <c r="K353" t="s">
        <v>220</v>
      </c>
    </row>
    <row r="354" spans="1:12" hidden="1" x14ac:dyDescent="0.25">
      <c r="A354" s="39">
        <v>86</v>
      </c>
      <c r="B354" t="s">
        <v>591</v>
      </c>
      <c r="C354">
        <v>142443</v>
      </c>
      <c r="D354" s="55">
        <v>35593</v>
      </c>
      <c r="E354" s="56">
        <v>142238</v>
      </c>
      <c r="F354" s="56"/>
      <c r="G354" s="56">
        <v>142238</v>
      </c>
      <c r="H354" s="56"/>
      <c r="I354">
        <v>400</v>
      </c>
      <c r="J354" t="s">
        <v>216</v>
      </c>
      <c r="K354" t="s">
        <v>217</v>
      </c>
    </row>
    <row r="355" spans="1:12" hidden="1" x14ac:dyDescent="0.25">
      <c r="A355" s="39">
        <v>86</v>
      </c>
      <c r="B355" t="s">
        <v>592</v>
      </c>
      <c r="C355">
        <v>177191</v>
      </c>
      <c r="D355" s="55">
        <v>36944</v>
      </c>
      <c r="E355" s="56">
        <v>142238</v>
      </c>
      <c r="F355" s="56"/>
      <c r="G355" s="56">
        <v>142238</v>
      </c>
      <c r="H355" s="56"/>
      <c r="I355">
        <v>520</v>
      </c>
      <c r="J355" t="s">
        <v>216</v>
      </c>
      <c r="K355" t="s">
        <v>220</v>
      </c>
    </row>
    <row r="356" spans="1:12" hidden="1" x14ac:dyDescent="0.25">
      <c r="A356" s="39">
        <v>86</v>
      </c>
      <c r="B356" t="s">
        <v>593</v>
      </c>
      <c r="C356">
        <v>135757</v>
      </c>
      <c r="D356" s="55">
        <v>34886</v>
      </c>
      <c r="E356" s="56">
        <v>142238</v>
      </c>
      <c r="F356" s="56"/>
      <c r="G356" s="56">
        <v>142238</v>
      </c>
      <c r="H356" s="56"/>
      <c r="I356">
        <v>540</v>
      </c>
      <c r="J356" t="s">
        <v>220</v>
      </c>
      <c r="K356" t="s">
        <v>217</v>
      </c>
    </row>
    <row r="357" spans="1:12" hidden="1" x14ac:dyDescent="0.25">
      <c r="A357" s="39">
        <v>86</v>
      </c>
      <c r="B357" t="s">
        <v>594</v>
      </c>
      <c r="C357">
        <v>176556</v>
      </c>
      <c r="D357" s="55">
        <v>36572</v>
      </c>
      <c r="E357" s="56">
        <v>149204</v>
      </c>
      <c r="F357" s="56">
        <v>100265</v>
      </c>
      <c r="G357" s="56">
        <v>149204</v>
      </c>
      <c r="H357" s="56"/>
      <c r="I357">
        <v>380</v>
      </c>
      <c r="J357" t="s">
        <v>216</v>
      </c>
      <c r="K357" t="s">
        <v>220</v>
      </c>
      <c r="L357" t="s">
        <v>595</v>
      </c>
    </row>
    <row r="358" spans="1:12" hidden="1" x14ac:dyDescent="0.25">
      <c r="A358" s="39">
        <v>86</v>
      </c>
      <c r="B358" t="s">
        <v>596</v>
      </c>
      <c r="C358">
        <v>176437</v>
      </c>
      <c r="D358" s="55">
        <v>36944</v>
      </c>
      <c r="E358" s="56">
        <v>149204</v>
      </c>
      <c r="F358" s="56">
        <v>100265</v>
      </c>
      <c r="G358" s="56">
        <v>149204</v>
      </c>
      <c r="H358" s="56"/>
      <c r="I358">
        <v>360</v>
      </c>
      <c r="J358" t="s">
        <v>216</v>
      </c>
      <c r="K358" t="s">
        <v>220</v>
      </c>
      <c r="L358" t="s">
        <v>218</v>
      </c>
    </row>
    <row r="359" spans="1:12" hidden="1" x14ac:dyDescent="0.25">
      <c r="A359" s="39">
        <v>86</v>
      </c>
      <c r="B359" t="s">
        <v>597</v>
      </c>
      <c r="C359">
        <v>164195</v>
      </c>
      <c r="D359" s="55">
        <v>35593</v>
      </c>
      <c r="E359" s="56">
        <v>143257</v>
      </c>
      <c r="F359" s="56"/>
      <c r="G359" s="56">
        <v>148098</v>
      </c>
      <c r="H359" s="56"/>
      <c r="I359">
        <v>450</v>
      </c>
      <c r="J359" t="s">
        <v>216</v>
      </c>
      <c r="K359" t="s">
        <v>220</v>
      </c>
    </row>
    <row r="360" spans="1:12" hidden="1" x14ac:dyDescent="0.25">
      <c r="A360" s="39">
        <v>86</v>
      </c>
      <c r="B360" t="s">
        <v>182</v>
      </c>
      <c r="C360">
        <v>292850</v>
      </c>
      <c r="D360" s="55">
        <v>39139</v>
      </c>
      <c r="E360" s="56">
        <v>103716</v>
      </c>
      <c r="F360" s="56">
        <v>109181</v>
      </c>
      <c r="G360" s="56">
        <v>103716</v>
      </c>
      <c r="H360" s="56"/>
      <c r="I360">
        <v>370</v>
      </c>
      <c r="J360" t="s">
        <v>216</v>
      </c>
      <c r="K360" t="s">
        <v>220</v>
      </c>
      <c r="L360" t="s">
        <v>218</v>
      </c>
    </row>
    <row r="361" spans="1:12" hidden="1" x14ac:dyDescent="0.25">
      <c r="A361" s="39">
        <v>86</v>
      </c>
      <c r="B361" t="s">
        <v>191</v>
      </c>
      <c r="C361">
        <v>340775</v>
      </c>
      <c r="D361" s="55">
        <v>40247</v>
      </c>
      <c r="E361" s="56" t="s">
        <v>221</v>
      </c>
      <c r="F361" s="56" t="s">
        <v>222</v>
      </c>
      <c r="G361" s="56" t="s">
        <v>221</v>
      </c>
      <c r="H361" s="56"/>
      <c r="I361">
        <v>380</v>
      </c>
      <c r="J361" t="s">
        <v>216</v>
      </c>
      <c r="K361" t="s">
        <v>220</v>
      </c>
      <c r="L361" t="s">
        <v>218</v>
      </c>
    </row>
    <row r="362" spans="1:12" hidden="1" x14ac:dyDescent="0.25">
      <c r="A362" s="39">
        <v>86</v>
      </c>
      <c r="B362" t="s">
        <v>598</v>
      </c>
      <c r="C362">
        <v>179711</v>
      </c>
      <c r="D362" s="55">
        <v>38432</v>
      </c>
      <c r="E362" s="56">
        <v>132961</v>
      </c>
      <c r="F362" s="56">
        <v>149424</v>
      </c>
      <c r="G362" s="56">
        <v>132961</v>
      </c>
      <c r="H362" s="56"/>
      <c r="I362">
        <v>290</v>
      </c>
      <c r="J362" t="s">
        <v>216</v>
      </c>
      <c r="K362" t="s">
        <v>220</v>
      </c>
    </row>
    <row r="363" spans="1:12" hidden="1" x14ac:dyDescent="0.25">
      <c r="A363" s="39">
        <v>86</v>
      </c>
      <c r="B363" t="s">
        <v>599</v>
      </c>
      <c r="C363">
        <v>208396</v>
      </c>
      <c r="D363" s="55">
        <v>38790</v>
      </c>
      <c r="E363" s="56">
        <v>149567</v>
      </c>
      <c r="F363" s="56"/>
      <c r="G363" s="56">
        <v>149567</v>
      </c>
      <c r="H363" s="56"/>
      <c r="I363">
        <v>290</v>
      </c>
      <c r="J363" t="s">
        <v>216</v>
      </c>
      <c r="K363" t="s">
        <v>217</v>
      </c>
      <c r="L363" t="s">
        <v>274</v>
      </c>
    </row>
    <row r="364" spans="1:12" hidden="1" x14ac:dyDescent="0.25">
      <c r="A364" s="39">
        <v>86</v>
      </c>
      <c r="B364" t="s">
        <v>600</v>
      </c>
      <c r="C364">
        <v>176446</v>
      </c>
      <c r="D364" s="55">
        <v>34886</v>
      </c>
      <c r="E364" s="56">
        <v>142238</v>
      </c>
      <c r="F364" s="56"/>
      <c r="G364" s="56">
        <v>142238</v>
      </c>
      <c r="H364" s="56"/>
      <c r="I364">
        <v>360</v>
      </c>
      <c r="J364" t="s">
        <v>216</v>
      </c>
      <c r="K364" t="s">
        <v>217</v>
      </c>
    </row>
    <row r="365" spans="1:12" hidden="1" x14ac:dyDescent="0.25">
      <c r="A365" s="39">
        <v>86</v>
      </c>
      <c r="B365" t="s">
        <v>601</v>
      </c>
      <c r="C365">
        <v>195162</v>
      </c>
      <c r="D365" s="55">
        <v>38432</v>
      </c>
      <c r="E365" s="56">
        <v>149567</v>
      </c>
      <c r="F365" s="56"/>
      <c r="G365" s="56">
        <v>149567</v>
      </c>
      <c r="H365" s="56"/>
      <c r="I365">
        <v>330</v>
      </c>
      <c r="J365" t="s">
        <v>216</v>
      </c>
      <c r="K365" t="s">
        <v>220</v>
      </c>
    </row>
    <row r="366" spans="1:12" hidden="1" x14ac:dyDescent="0.25">
      <c r="A366" s="39">
        <v>86</v>
      </c>
      <c r="B366" t="s">
        <v>602</v>
      </c>
      <c r="C366">
        <v>177036</v>
      </c>
      <c r="D366" s="55">
        <v>36572</v>
      </c>
      <c r="E366" s="56">
        <v>149336</v>
      </c>
      <c r="F366" s="56">
        <v>154741</v>
      </c>
      <c r="G366" s="56">
        <v>149336</v>
      </c>
      <c r="H366" s="56"/>
      <c r="I366">
        <v>480</v>
      </c>
      <c r="J366" t="s">
        <v>216</v>
      </c>
      <c r="K366" t="s">
        <v>220</v>
      </c>
    </row>
    <row r="367" spans="1:12" hidden="1" x14ac:dyDescent="0.25">
      <c r="A367" s="39">
        <v>86</v>
      </c>
      <c r="B367" t="s">
        <v>603</v>
      </c>
      <c r="C367">
        <v>164966</v>
      </c>
      <c r="D367" s="55">
        <v>36207</v>
      </c>
      <c r="E367" s="56">
        <v>107967</v>
      </c>
      <c r="F367" s="56" t="s">
        <v>369</v>
      </c>
      <c r="G367" s="56" t="s">
        <v>604</v>
      </c>
      <c r="H367" s="56"/>
      <c r="I367">
        <v>540</v>
      </c>
      <c r="J367" t="s">
        <v>220</v>
      </c>
      <c r="K367" t="s">
        <v>217</v>
      </c>
    </row>
    <row r="368" spans="1:12" hidden="1" x14ac:dyDescent="0.25">
      <c r="A368" s="39">
        <v>86</v>
      </c>
      <c r="B368" t="s">
        <v>605</v>
      </c>
      <c r="C368">
        <v>281915</v>
      </c>
      <c r="D368" s="55">
        <v>39139</v>
      </c>
      <c r="E368" s="56">
        <v>103716</v>
      </c>
      <c r="F368" s="56">
        <v>109181</v>
      </c>
      <c r="G368" s="56">
        <v>103716</v>
      </c>
      <c r="H368" s="56"/>
      <c r="I368">
        <v>370</v>
      </c>
      <c r="J368" t="s">
        <v>216</v>
      </c>
      <c r="K368" t="s">
        <v>220</v>
      </c>
    </row>
    <row r="369" spans="1:12" hidden="1" x14ac:dyDescent="0.25">
      <c r="A369" s="39">
        <v>86</v>
      </c>
      <c r="B369" t="s">
        <v>606</v>
      </c>
      <c r="C369">
        <v>148377</v>
      </c>
      <c r="D369" s="55">
        <v>36207</v>
      </c>
      <c r="E369" s="56">
        <v>107967</v>
      </c>
      <c r="F369" s="56" t="s">
        <v>369</v>
      </c>
      <c r="G369" s="56" t="s">
        <v>604</v>
      </c>
      <c r="H369" s="56"/>
      <c r="I369">
        <v>220</v>
      </c>
      <c r="J369" t="s">
        <v>220</v>
      </c>
      <c r="K369" t="s">
        <v>217</v>
      </c>
    </row>
    <row r="370" spans="1:12" hidden="1" x14ac:dyDescent="0.25">
      <c r="A370" s="39">
        <v>86</v>
      </c>
      <c r="B370" t="s">
        <v>607</v>
      </c>
      <c r="C370">
        <v>177238</v>
      </c>
      <c r="D370" s="55">
        <v>35159</v>
      </c>
      <c r="E370" s="56">
        <v>143257</v>
      </c>
      <c r="F370" s="56"/>
      <c r="G370" s="56">
        <v>148098</v>
      </c>
      <c r="H370" s="56"/>
      <c r="I370">
        <v>520</v>
      </c>
      <c r="J370" t="s">
        <v>220</v>
      </c>
      <c r="K370" t="s">
        <v>217</v>
      </c>
    </row>
    <row r="371" spans="1:12" hidden="1" x14ac:dyDescent="0.25">
      <c r="A371" s="39">
        <v>86</v>
      </c>
      <c r="B371" t="s">
        <v>608</v>
      </c>
      <c r="C371">
        <v>209858</v>
      </c>
      <c r="D371" s="55">
        <v>38790</v>
      </c>
      <c r="E371" s="56">
        <v>149293</v>
      </c>
      <c r="F371" s="56">
        <v>152242</v>
      </c>
      <c r="G371" s="56">
        <v>149293</v>
      </c>
      <c r="H371" s="56"/>
      <c r="I371">
        <v>420</v>
      </c>
      <c r="J371" t="s">
        <v>216</v>
      </c>
      <c r="K371" t="s">
        <v>220</v>
      </c>
    </row>
    <row r="372" spans="1:12" hidden="1" x14ac:dyDescent="0.25">
      <c r="A372" s="39">
        <v>86</v>
      </c>
      <c r="B372" t="s">
        <v>152</v>
      </c>
      <c r="C372">
        <v>194307</v>
      </c>
      <c r="D372" s="55">
        <v>38432</v>
      </c>
      <c r="E372" s="56">
        <v>143257</v>
      </c>
      <c r="F372" s="56"/>
      <c r="G372" s="56">
        <v>148098</v>
      </c>
      <c r="H372" s="56"/>
      <c r="I372">
        <v>340</v>
      </c>
      <c r="J372" t="s">
        <v>216</v>
      </c>
      <c r="K372" t="s">
        <v>220</v>
      </c>
      <c r="L372" t="s">
        <v>233</v>
      </c>
    </row>
    <row r="373" spans="1:12" hidden="1" x14ac:dyDescent="0.25">
      <c r="A373" s="39">
        <v>86</v>
      </c>
      <c r="B373" t="s">
        <v>609</v>
      </c>
      <c r="C373">
        <v>311089</v>
      </c>
      <c r="D373" s="55">
        <v>39882</v>
      </c>
      <c r="E373" s="56" t="s">
        <v>221</v>
      </c>
      <c r="F373" s="56" t="s">
        <v>222</v>
      </c>
      <c r="G373" s="56" t="s">
        <v>221</v>
      </c>
      <c r="H373" s="56"/>
      <c r="I373">
        <v>290</v>
      </c>
      <c r="J373" t="s">
        <v>216</v>
      </c>
      <c r="K373" t="s">
        <v>220</v>
      </c>
      <c r="L373" t="s">
        <v>218</v>
      </c>
    </row>
    <row r="374" spans="1:12" hidden="1" x14ac:dyDescent="0.25">
      <c r="A374" s="39">
        <v>86</v>
      </c>
      <c r="B374" t="s">
        <v>610</v>
      </c>
      <c r="C374">
        <v>179904</v>
      </c>
      <c r="D374" s="55">
        <v>36944</v>
      </c>
      <c r="E374" s="56">
        <v>107792</v>
      </c>
      <c r="F374" s="56">
        <v>150952</v>
      </c>
      <c r="G374" s="56">
        <v>107792</v>
      </c>
      <c r="H374" s="56"/>
      <c r="I374">
        <v>520</v>
      </c>
      <c r="J374" t="s">
        <v>216</v>
      </c>
      <c r="K374" t="s">
        <v>220</v>
      </c>
      <c r="L374" t="s">
        <v>611</v>
      </c>
    </row>
    <row r="375" spans="1:12" hidden="1" x14ac:dyDescent="0.25">
      <c r="A375" s="39">
        <v>86</v>
      </c>
      <c r="B375" t="s">
        <v>612</v>
      </c>
      <c r="C375">
        <v>195199</v>
      </c>
      <c r="D375" s="55">
        <v>38432</v>
      </c>
      <c r="E375" s="56">
        <v>149336</v>
      </c>
      <c r="F375" s="56">
        <v>100287</v>
      </c>
      <c r="G375" s="56">
        <v>149336</v>
      </c>
      <c r="H375" s="56"/>
      <c r="I375">
        <v>400</v>
      </c>
      <c r="J375" t="s">
        <v>216</v>
      </c>
      <c r="K375" t="s">
        <v>220</v>
      </c>
    </row>
    <row r="376" spans="1:12" hidden="1" x14ac:dyDescent="0.25">
      <c r="A376" s="39">
        <v>86</v>
      </c>
      <c r="B376" t="s">
        <v>613</v>
      </c>
      <c r="C376">
        <v>167259</v>
      </c>
      <c r="D376" s="55">
        <v>37697</v>
      </c>
      <c r="E376" s="56">
        <v>107989</v>
      </c>
      <c r="F376" s="56">
        <v>107396</v>
      </c>
      <c r="G376" s="56" t="s">
        <v>227</v>
      </c>
      <c r="H376" s="56"/>
      <c r="I376">
        <v>330</v>
      </c>
      <c r="J376" t="s">
        <v>216</v>
      </c>
      <c r="K376" t="s">
        <v>220</v>
      </c>
    </row>
    <row r="377" spans="1:12" hidden="1" x14ac:dyDescent="0.25">
      <c r="A377" s="39">
        <v>86</v>
      </c>
      <c r="B377" t="s">
        <v>614</v>
      </c>
      <c r="C377">
        <v>176648</v>
      </c>
      <c r="D377" s="55">
        <v>33737</v>
      </c>
      <c r="E377" s="56">
        <v>149204</v>
      </c>
      <c r="F377" s="56">
        <v>100265</v>
      </c>
      <c r="G377" s="56">
        <v>149204</v>
      </c>
      <c r="H377" s="56" t="s">
        <v>375</v>
      </c>
      <c r="I377">
        <v>390</v>
      </c>
      <c r="J377" t="s">
        <v>216</v>
      </c>
      <c r="K377" t="s">
        <v>220</v>
      </c>
      <c r="L377" t="s">
        <v>250</v>
      </c>
    </row>
    <row r="378" spans="1:12" hidden="1" x14ac:dyDescent="0.25">
      <c r="A378" s="39">
        <v>86</v>
      </c>
      <c r="B378" t="s">
        <v>615</v>
      </c>
      <c r="C378" s="56" t="s">
        <v>616</v>
      </c>
      <c r="D378" s="55">
        <v>39511</v>
      </c>
      <c r="E378" s="56" t="s">
        <v>260</v>
      </c>
      <c r="F378" s="56" t="s">
        <v>617</v>
      </c>
      <c r="G378" s="56" t="s">
        <v>227</v>
      </c>
      <c r="H378" s="56"/>
      <c r="I378">
        <v>270</v>
      </c>
      <c r="J378" t="s">
        <v>216</v>
      </c>
      <c r="K378" t="s">
        <v>220</v>
      </c>
    </row>
    <row r="379" spans="1:12" hidden="1" x14ac:dyDescent="0.25">
      <c r="A379" s="39">
        <v>86</v>
      </c>
      <c r="B379" t="s">
        <v>618</v>
      </c>
      <c r="C379" s="56" t="s">
        <v>619</v>
      </c>
      <c r="D379" s="55">
        <v>40247</v>
      </c>
      <c r="E379" s="56" t="s">
        <v>260</v>
      </c>
      <c r="F379" s="56" t="s">
        <v>617</v>
      </c>
      <c r="G379" s="56" t="s">
        <v>227</v>
      </c>
      <c r="H379" s="56"/>
      <c r="I379">
        <v>280</v>
      </c>
      <c r="J379" t="s">
        <v>216</v>
      </c>
      <c r="K379" t="s">
        <v>220</v>
      </c>
    </row>
    <row r="380" spans="1:12" hidden="1" x14ac:dyDescent="0.25">
      <c r="A380" s="39">
        <v>86</v>
      </c>
      <c r="B380" t="s">
        <v>620</v>
      </c>
      <c r="C380">
        <v>194572</v>
      </c>
      <c r="D380" s="55">
        <v>38432</v>
      </c>
      <c r="E380" s="56" t="s">
        <v>260</v>
      </c>
      <c r="F380" s="56">
        <v>107396</v>
      </c>
      <c r="G380" s="56" t="s">
        <v>227</v>
      </c>
      <c r="H380" s="56"/>
      <c r="I380">
        <v>280</v>
      </c>
      <c r="J380" t="s">
        <v>216</v>
      </c>
      <c r="K380" t="s">
        <v>220</v>
      </c>
    </row>
    <row r="381" spans="1:12" hidden="1" x14ac:dyDescent="0.25">
      <c r="A381" s="39">
        <v>86</v>
      </c>
      <c r="B381" t="s">
        <v>621</v>
      </c>
      <c r="C381">
        <v>194581</v>
      </c>
      <c r="D381" s="55">
        <v>38432</v>
      </c>
      <c r="E381" s="56" t="s">
        <v>260</v>
      </c>
      <c r="F381" s="56">
        <v>107396</v>
      </c>
      <c r="G381" s="56" t="s">
        <v>227</v>
      </c>
      <c r="H381" s="56"/>
      <c r="I381">
        <v>380</v>
      </c>
      <c r="J381" t="s">
        <v>296</v>
      </c>
      <c r="K381" t="s">
        <v>220</v>
      </c>
    </row>
    <row r="382" spans="1:12" hidden="1" x14ac:dyDescent="0.25">
      <c r="A382" s="39">
        <v>86</v>
      </c>
      <c r="B382" t="s">
        <v>130</v>
      </c>
      <c r="C382">
        <v>179940</v>
      </c>
      <c r="D382" s="55">
        <v>38432</v>
      </c>
      <c r="E382" s="56" t="s">
        <v>260</v>
      </c>
      <c r="F382" s="56">
        <v>107396</v>
      </c>
      <c r="G382" s="56" t="s">
        <v>227</v>
      </c>
      <c r="H382" s="56"/>
      <c r="I382">
        <v>330</v>
      </c>
      <c r="J382" t="s">
        <v>216</v>
      </c>
      <c r="K382" t="s">
        <v>220</v>
      </c>
    </row>
    <row r="383" spans="1:12" hidden="1" x14ac:dyDescent="0.25">
      <c r="A383" s="39">
        <v>86</v>
      </c>
      <c r="B383" t="s">
        <v>129</v>
      </c>
      <c r="C383">
        <v>194600</v>
      </c>
      <c r="D383" s="55">
        <v>38432</v>
      </c>
      <c r="E383" s="56" t="s">
        <v>260</v>
      </c>
      <c r="F383" s="56">
        <v>107396</v>
      </c>
      <c r="G383" s="56" t="s">
        <v>227</v>
      </c>
      <c r="H383" s="56"/>
      <c r="I383">
        <v>390</v>
      </c>
      <c r="J383" t="s">
        <v>296</v>
      </c>
      <c r="K383" t="s">
        <v>220</v>
      </c>
    </row>
    <row r="384" spans="1:12" hidden="1" x14ac:dyDescent="0.25">
      <c r="A384" s="39">
        <v>86</v>
      </c>
      <c r="B384" t="s">
        <v>622</v>
      </c>
      <c r="C384">
        <v>176318</v>
      </c>
      <c r="D384" s="55">
        <v>37313</v>
      </c>
      <c r="E384" s="56">
        <v>107989</v>
      </c>
      <c r="F384" s="56">
        <v>107396</v>
      </c>
      <c r="G384" s="56" t="s">
        <v>227</v>
      </c>
      <c r="H384" s="56"/>
      <c r="I384">
        <v>330</v>
      </c>
      <c r="J384" t="s">
        <v>216</v>
      </c>
      <c r="K384" t="s">
        <v>220</v>
      </c>
    </row>
    <row r="385" spans="1:12" hidden="1" x14ac:dyDescent="0.25">
      <c r="A385" s="39">
        <v>86</v>
      </c>
      <c r="B385" t="s">
        <v>623</v>
      </c>
      <c r="C385">
        <v>176703</v>
      </c>
      <c r="D385" s="55">
        <v>37313</v>
      </c>
      <c r="E385" s="56">
        <v>107989</v>
      </c>
      <c r="F385" s="56">
        <v>107396</v>
      </c>
      <c r="G385" s="56" t="s">
        <v>227</v>
      </c>
      <c r="H385" s="56"/>
      <c r="I385">
        <v>410</v>
      </c>
      <c r="J385" t="s">
        <v>216</v>
      </c>
      <c r="K385" t="s">
        <v>220</v>
      </c>
    </row>
    <row r="386" spans="1:12" hidden="1" x14ac:dyDescent="0.25">
      <c r="A386" s="39">
        <v>86</v>
      </c>
      <c r="B386" t="s">
        <v>624</v>
      </c>
      <c r="C386">
        <v>177081</v>
      </c>
      <c r="D386" s="55">
        <v>38036</v>
      </c>
      <c r="E386" s="56">
        <v>107989</v>
      </c>
      <c r="F386" s="56">
        <v>107396</v>
      </c>
      <c r="G386" s="56" t="s">
        <v>227</v>
      </c>
      <c r="H386" s="56"/>
      <c r="I386">
        <v>490</v>
      </c>
      <c r="J386" t="s">
        <v>216</v>
      </c>
      <c r="K386" t="s">
        <v>220</v>
      </c>
    </row>
    <row r="387" spans="1:12" hidden="1" x14ac:dyDescent="0.25">
      <c r="A387" s="39">
        <v>86</v>
      </c>
      <c r="B387" t="s">
        <v>625</v>
      </c>
      <c r="C387">
        <v>322658</v>
      </c>
      <c r="D387" s="55">
        <v>40247</v>
      </c>
      <c r="E387" s="56" t="s">
        <v>260</v>
      </c>
      <c r="F387" s="56" t="s">
        <v>617</v>
      </c>
      <c r="G387" s="56" t="s">
        <v>227</v>
      </c>
      <c r="H387" s="56"/>
      <c r="I387">
        <v>290</v>
      </c>
      <c r="J387" t="s">
        <v>216</v>
      </c>
      <c r="K387" t="s">
        <v>220</v>
      </c>
    </row>
    <row r="388" spans="1:12" hidden="1" x14ac:dyDescent="0.25">
      <c r="A388" s="39">
        <v>86</v>
      </c>
      <c r="B388" t="s">
        <v>626</v>
      </c>
      <c r="C388">
        <v>194325</v>
      </c>
      <c r="D388" s="55">
        <v>38432</v>
      </c>
      <c r="E388" s="56">
        <v>143257</v>
      </c>
      <c r="F388" s="56"/>
      <c r="G388" s="56">
        <v>148098</v>
      </c>
      <c r="H388" s="56"/>
      <c r="I388">
        <v>310</v>
      </c>
      <c r="J388" t="s">
        <v>216</v>
      </c>
      <c r="K388" t="s">
        <v>220</v>
      </c>
      <c r="L388" t="s">
        <v>233</v>
      </c>
    </row>
    <row r="389" spans="1:12" hidden="1" x14ac:dyDescent="0.25">
      <c r="A389" s="39">
        <v>86</v>
      </c>
      <c r="B389" t="s">
        <v>627</v>
      </c>
      <c r="C389">
        <v>176712</v>
      </c>
      <c r="D389" s="55">
        <v>36207</v>
      </c>
      <c r="E389" s="56">
        <v>142238</v>
      </c>
      <c r="F389" s="56"/>
      <c r="G389" s="56">
        <v>142238</v>
      </c>
      <c r="H389" s="56"/>
      <c r="I389">
        <v>410</v>
      </c>
      <c r="J389" t="s">
        <v>216</v>
      </c>
      <c r="K389" t="s">
        <v>220</v>
      </c>
    </row>
    <row r="390" spans="1:12" hidden="1" x14ac:dyDescent="0.25">
      <c r="A390" s="39">
        <v>86</v>
      </c>
      <c r="B390" t="s">
        <v>628</v>
      </c>
      <c r="C390">
        <v>177357</v>
      </c>
      <c r="D390" s="55">
        <v>34459</v>
      </c>
      <c r="E390" s="56">
        <v>143103</v>
      </c>
      <c r="F390" s="56"/>
      <c r="G390" s="56">
        <v>143103</v>
      </c>
      <c r="H390" s="56" t="s">
        <v>408</v>
      </c>
      <c r="I390">
        <v>590</v>
      </c>
      <c r="J390" t="s">
        <v>220</v>
      </c>
      <c r="K390" t="s">
        <v>217</v>
      </c>
    </row>
    <row r="391" spans="1:12" hidden="1" x14ac:dyDescent="0.25">
      <c r="A391" s="39">
        <v>86</v>
      </c>
      <c r="B391" t="s">
        <v>175</v>
      </c>
      <c r="C391" s="56" t="s">
        <v>629</v>
      </c>
      <c r="D391" s="55">
        <v>38790</v>
      </c>
      <c r="E391" s="56">
        <v>149567</v>
      </c>
      <c r="F391" s="56"/>
      <c r="G391" s="56">
        <v>149567</v>
      </c>
      <c r="H391" s="56"/>
      <c r="I391">
        <v>380</v>
      </c>
      <c r="J391" t="s">
        <v>216</v>
      </c>
      <c r="K391" t="s">
        <v>220</v>
      </c>
      <c r="L391" t="s">
        <v>274</v>
      </c>
    </row>
    <row r="392" spans="1:12" hidden="1" x14ac:dyDescent="0.25">
      <c r="A392" s="39">
        <v>86</v>
      </c>
      <c r="B392" t="s">
        <v>171</v>
      </c>
      <c r="C392" s="56" t="s">
        <v>630</v>
      </c>
      <c r="D392" s="55">
        <v>38790</v>
      </c>
      <c r="E392" s="56">
        <v>149567</v>
      </c>
      <c r="F392" s="56"/>
      <c r="G392" s="56">
        <v>149567</v>
      </c>
      <c r="H392" s="56"/>
      <c r="I392">
        <v>370</v>
      </c>
      <c r="J392" t="s">
        <v>216</v>
      </c>
      <c r="K392" t="s">
        <v>220</v>
      </c>
      <c r="L392" t="s">
        <v>274</v>
      </c>
    </row>
    <row r="393" spans="1:12" hidden="1" x14ac:dyDescent="0.25">
      <c r="A393" s="39">
        <v>86</v>
      </c>
      <c r="B393" t="s">
        <v>173</v>
      </c>
      <c r="C393">
        <v>208460</v>
      </c>
      <c r="D393" s="55">
        <v>38790</v>
      </c>
      <c r="E393" s="56">
        <v>149567</v>
      </c>
      <c r="F393" s="56"/>
      <c r="G393" s="56">
        <v>149567</v>
      </c>
      <c r="H393" s="56"/>
      <c r="I393">
        <v>400</v>
      </c>
      <c r="J393" t="s">
        <v>216</v>
      </c>
      <c r="K393" t="s">
        <v>217</v>
      </c>
      <c r="L393" t="s">
        <v>274</v>
      </c>
    </row>
    <row r="394" spans="1:12" hidden="1" x14ac:dyDescent="0.25">
      <c r="A394" s="39">
        <v>86</v>
      </c>
      <c r="B394" t="s">
        <v>631</v>
      </c>
      <c r="C394">
        <v>310361</v>
      </c>
      <c r="D394" s="55">
        <v>39882</v>
      </c>
      <c r="E394" s="56" t="s">
        <v>632</v>
      </c>
      <c r="F394" s="56"/>
      <c r="G394" s="56" t="s">
        <v>632</v>
      </c>
      <c r="H394" s="56"/>
      <c r="I394">
        <v>390</v>
      </c>
      <c r="J394" t="s">
        <v>216</v>
      </c>
      <c r="K394" t="s">
        <v>217</v>
      </c>
    </row>
    <row r="395" spans="1:12" hidden="1" x14ac:dyDescent="0.25">
      <c r="A395" s="39">
        <v>86</v>
      </c>
      <c r="B395" t="s">
        <v>177</v>
      </c>
      <c r="C395">
        <v>208433</v>
      </c>
      <c r="D395" s="55">
        <v>38790</v>
      </c>
      <c r="E395" s="56">
        <v>149567</v>
      </c>
      <c r="F395" s="56"/>
      <c r="G395" s="56">
        <v>149567</v>
      </c>
      <c r="H395" s="56"/>
      <c r="I395">
        <v>560</v>
      </c>
      <c r="J395" t="s">
        <v>216</v>
      </c>
      <c r="K395" t="s">
        <v>220</v>
      </c>
      <c r="L395" t="s">
        <v>274</v>
      </c>
    </row>
    <row r="396" spans="1:12" hidden="1" x14ac:dyDescent="0.25">
      <c r="A396" s="39">
        <v>86</v>
      </c>
      <c r="B396" t="s">
        <v>176</v>
      </c>
      <c r="C396">
        <v>112011</v>
      </c>
      <c r="D396" s="55">
        <v>28991</v>
      </c>
      <c r="E396" s="56">
        <v>149567</v>
      </c>
      <c r="F396" s="56"/>
      <c r="G396" s="56">
        <v>149567</v>
      </c>
      <c r="H396" s="56" t="s">
        <v>375</v>
      </c>
      <c r="I396">
        <v>520</v>
      </c>
      <c r="J396" t="s">
        <v>216</v>
      </c>
      <c r="K396" t="s">
        <v>256</v>
      </c>
    </row>
    <row r="397" spans="1:12" hidden="1" x14ac:dyDescent="0.25">
      <c r="A397" s="39">
        <v>86</v>
      </c>
      <c r="B397" t="s">
        <v>633</v>
      </c>
      <c r="C397">
        <v>176107</v>
      </c>
      <c r="D397" s="55">
        <v>37313</v>
      </c>
      <c r="E397" s="56">
        <v>149567</v>
      </c>
      <c r="F397" s="56"/>
      <c r="G397" s="56">
        <v>149567</v>
      </c>
      <c r="H397" s="56"/>
      <c r="I397">
        <v>290</v>
      </c>
      <c r="J397" t="s">
        <v>216</v>
      </c>
      <c r="K397" t="s">
        <v>220</v>
      </c>
      <c r="L397" t="s">
        <v>274</v>
      </c>
    </row>
    <row r="398" spans="1:12" hidden="1" x14ac:dyDescent="0.25">
      <c r="A398" s="39">
        <v>86</v>
      </c>
      <c r="B398" t="s">
        <v>172</v>
      </c>
      <c r="C398">
        <v>156819</v>
      </c>
      <c r="D398" s="55">
        <v>37313</v>
      </c>
      <c r="E398" s="56">
        <v>149567</v>
      </c>
      <c r="F398" s="56"/>
      <c r="G398" s="56">
        <v>149567</v>
      </c>
      <c r="H398" s="56"/>
      <c r="I398">
        <v>340</v>
      </c>
      <c r="J398" t="s">
        <v>216</v>
      </c>
      <c r="K398" t="s">
        <v>220</v>
      </c>
      <c r="L398" t="s">
        <v>274</v>
      </c>
    </row>
    <row r="399" spans="1:12" hidden="1" x14ac:dyDescent="0.25">
      <c r="A399" s="39">
        <v>86</v>
      </c>
      <c r="B399" t="s">
        <v>174</v>
      </c>
      <c r="C399">
        <v>133531</v>
      </c>
      <c r="D399" s="55">
        <v>34459</v>
      </c>
      <c r="E399" s="56">
        <v>149567</v>
      </c>
      <c r="F399" s="56"/>
      <c r="G399" s="56">
        <v>149567</v>
      </c>
      <c r="H399" s="56" t="s">
        <v>408</v>
      </c>
      <c r="I399">
        <v>260</v>
      </c>
      <c r="J399" t="s">
        <v>216</v>
      </c>
      <c r="K399" t="s">
        <v>217</v>
      </c>
      <c r="L399" t="s">
        <v>250</v>
      </c>
    </row>
    <row r="400" spans="1:12" hidden="1" x14ac:dyDescent="0.25">
      <c r="A400" s="39">
        <v>86</v>
      </c>
      <c r="B400" t="s">
        <v>634</v>
      </c>
      <c r="C400">
        <v>163770</v>
      </c>
      <c r="D400" s="55">
        <v>35593</v>
      </c>
      <c r="E400" s="56">
        <v>149567</v>
      </c>
      <c r="F400" s="56"/>
      <c r="G400" s="56">
        <v>149567</v>
      </c>
      <c r="H400" s="56"/>
      <c r="I400">
        <v>320</v>
      </c>
      <c r="J400" t="s">
        <v>216</v>
      </c>
      <c r="K400" t="s">
        <v>217</v>
      </c>
      <c r="L400" t="s">
        <v>250</v>
      </c>
    </row>
    <row r="401" spans="1:12" hidden="1" x14ac:dyDescent="0.25">
      <c r="A401" s="39">
        <v>86</v>
      </c>
      <c r="B401" t="s">
        <v>635</v>
      </c>
      <c r="C401">
        <v>134846</v>
      </c>
      <c r="D401" s="55">
        <v>35159</v>
      </c>
      <c r="E401" s="56">
        <v>149567</v>
      </c>
      <c r="F401" s="56"/>
      <c r="G401" s="56">
        <v>149567</v>
      </c>
      <c r="H401" s="56"/>
      <c r="I401">
        <v>380</v>
      </c>
      <c r="J401" t="s">
        <v>296</v>
      </c>
      <c r="K401" t="s">
        <v>217</v>
      </c>
      <c r="L401" t="s">
        <v>250</v>
      </c>
    </row>
    <row r="402" spans="1:12" hidden="1" x14ac:dyDescent="0.25">
      <c r="A402" s="39">
        <v>86</v>
      </c>
      <c r="B402" t="s">
        <v>636</v>
      </c>
      <c r="C402">
        <v>176831</v>
      </c>
      <c r="D402" s="55">
        <v>37313</v>
      </c>
      <c r="E402" s="56">
        <v>149567</v>
      </c>
      <c r="F402" s="56"/>
      <c r="G402" s="56">
        <v>149567</v>
      </c>
      <c r="H402" s="56"/>
      <c r="I402">
        <v>440</v>
      </c>
      <c r="J402" t="s">
        <v>216</v>
      </c>
      <c r="K402" t="s">
        <v>217</v>
      </c>
      <c r="L402" t="s">
        <v>274</v>
      </c>
    </row>
    <row r="403" spans="1:12" hidden="1" x14ac:dyDescent="0.25">
      <c r="A403" s="39">
        <v>86</v>
      </c>
      <c r="B403" t="s">
        <v>178</v>
      </c>
      <c r="C403">
        <v>139850</v>
      </c>
      <c r="D403" s="55">
        <v>35593</v>
      </c>
      <c r="E403" s="56">
        <v>149567</v>
      </c>
      <c r="F403" s="56"/>
      <c r="G403" s="56">
        <v>149567</v>
      </c>
      <c r="H403" s="56"/>
      <c r="I403">
        <v>450</v>
      </c>
      <c r="J403" t="s">
        <v>296</v>
      </c>
      <c r="K403" t="s">
        <v>217</v>
      </c>
      <c r="L403" t="s">
        <v>250</v>
      </c>
    </row>
    <row r="404" spans="1:12" hidden="1" x14ac:dyDescent="0.25">
      <c r="A404" s="39">
        <v>86</v>
      </c>
      <c r="B404" t="s">
        <v>637</v>
      </c>
      <c r="C404">
        <v>321701</v>
      </c>
      <c r="D404" s="55">
        <v>40247</v>
      </c>
      <c r="E404" s="56" t="s">
        <v>524</v>
      </c>
      <c r="F404" s="56" t="s">
        <v>525</v>
      </c>
      <c r="G404" s="56" t="s">
        <v>524</v>
      </c>
      <c r="H404" s="56"/>
      <c r="I404">
        <v>290</v>
      </c>
      <c r="J404" t="s">
        <v>216</v>
      </c>
      <c r="K404" t="s">
        <v>220</v>
      </c>
      <c r="L404" t="s">
        <v>218</v>
      </c>
    </row>
    <row r="405" spans="1:12" hidden="1" x14ac:dyDescent="0.25">
      <c r="A405" s="39">
        <v>86</v>
      </c>
      <c r="B405" t="s">
        <v>638</v>
      </c>
      <c r="C405">
        <v>177090</v>
      </c>
      <c r="D405" s="55">
        <v>36207</v>
      </c>
      <c r="E405" s="56">
        <v>142238</v>
      </c>
      <c r="F405" s="56"/>
      <c r="G405" s="56">
        <v>142238</v>
      </c>
      <c r="H405" s="56"/>
      <c r="I405">
        <v>490</v>
      </c>
      <c r="J405" t="s">
        <v>216</v>
      </c>
      <c r="K405" t="s">
        <v>220</v>
      </c>
    </row>
    <row r="406" spans="1:12" hidden="1" x14ac:dyDescent="0.25">
      <c r="A406" s="39">
        <v>86</v>
      </c>
      <c r="B406" t="s">
        <v>639</v>
      </c>
      <c r="C406">
        <v>177614</v>
      </c>
      <c r="D406" s="55">
        <v>38036</v>
      </c>
      <c r="E406" s="56">
        <v>142238</v>
      </c>
      <c r="F406" s="56"/>
      <c r="G406" s="56">
        <v>142238</v>
      </c>
      <c r="H406" s="56"/>
      <c r="J406" t="s">
        <v>216</v>
      </c>
      <c r="K406" t="s">
        <v>220</v>
      </c>
    </row>
    <row r="407" spans="1:12" hidden="1" x14ac:dyDescent="0.25">
      <c r="A407" s="39">
        <v>86</v>
      </c>
      <c r="B407" t="s">
        <v>640</v>
      </c>
      <c r="C407">
        <v>176932</v>
      </c>
      <c r="D407" s="55">
        <v>35593</v>
      </c>
      <c r="E407" s="56">
        <v>142238</v>
      </c>
      <c r="F407" s="56"/>
      <c r="G407" s="56">
        <v>142238</v>
      </c>
      <c r="H407" s="56"/>
      <c r="I407">
        <v>460</v>
      </c>
      <c r="J407" t="s">
        <v>216</v>
      </c>
      <c r="K407" t="s">
        <v>220</v>
      </c>
    </row>
    <row r="408" spans="1:12" hidden="1" x14ac:dyDescent="0.25">
      <c r="A408" s="39">
        <v>86</v>
      </c>
      <c r="B408" t="s">
        <v>641</v>
      </c>
      <c r="C408">
        <v>177265</v>
      </c>
      <c r="D408" s="55">
        <v>38036</v>
      </c>
      <c r="E408" s="56">
        <v>142238</v>
      </c>
      <c r="F408" s="56"/>
      <c r="G408" s="56">
        <v>142238</v>
      </c>
      <c r="H408" s="56"/>
      <c r="I408">
        <v>540</v>
      </c>
      <c r="J408" t="s">
        <v>216</v>
      </c>
      <c r="K408" t="s">
        <v>220</v>
      </c>
    </row>
    <row r="409" spans="1:12" hidden="1" x14ac:dyDescent="0.25">
      <c r="A409" s="39">
        <v>86</v>
      </c>
      <c r="B409" t="s">
        <v>642</v>
      </c>
      <c r="C409">
        <v>164315</v>
      </c>
      <c r="D409" s="55">
        <v>35852</v>
      </c>
      <c r="E409" s="56">
        <v>142238</v>
      </c>
      <c r="F409" s="56"/>
      <c r="G409" s="56">
        <v>142238</v>
      </c>
      <c r="H409" s="56"/>
      <c r="I409">
        <v>450</v>
      </c>
      <c r="J409" t="s">
        <v>216</v>
      </c>
      <c r="K409" t="s">
        <v>220</v>
      </c>
    </row>
    <row r="410" spans="1:12" hidden="1" x14ac:dyDescent="0.25">
      <c r="A410" s="39">
        <v>86</v>
      </c>
      <c r="B410" t="s">
        <v>643</v>
      </c>
      <c r="C410">
        <v>281795</v>
      </c>
      <c r="D410" s="55">
        <v>39139</v>
      </c>
      <c r="E410" s="56">
        <v>149567</v>
      </c>
      <c r="F410" s="56"/>
      <c r="G410" s="56">
        <v>149567</v>
      </c>
      <c r="H410" s="56"/>
      <c r="I410">
        <v>370</v>
      </c>
      <c r="J410" t="s">
        <v>244</v>
      </c>
      <c r="K410" t="s">
        <v>217</v>
      </c>
    </row>
    <row r="411" spans="1:12" hidden="1" x14ac:dyDescent="0.25">
      <c r="A411" s="39">
        <v>86</v>
      </c>
      <c r="B411" t="s">
        <v>644</v>
      </c>
      <c r="C411">
        <v>176565</v>
      </c>
      <c r="D411" s="55">
        <v>35593</v>
      </c>
      <c r="E411" s="56">
        <v>142238</v>
      </c>
      <c r="F411" s="56"/>
      <c r="G411" s="56">
        <v>142238</v>
      </c>
      <c r="H411" s="56"/>
      <c r="I411">
        <v>380</v>
      </c>
      <c r="J411" t="s">
        <v>216</v>
      </c>
      <c r="K411" t="s">
        <v>220</v>
      </c>
    </row>
    <row r="412" spans="1:12" hidden="1" x14ac:dyDescent="0.25">
      <c r="A412" s="39">
        <v>86</v>
      </c>
      <c r="B412" t="s">
        <v>645</v>
      </c>
      <c r="C412">
        <v>179894</v>
      </c>
      <c r="D412" s="55">
        <v>38036</v>
      </c>
      <c r="E412" s="56">
        <v>143257</v>
      </c>
      <c r="F412" s="56"/>
      <c r="G412" s="56">
        <v>148098</v>
      </c>
      <c r="H412" s="56"/>
      <c r="I412">
        <v>490</v>
      </c>
      <c r="J412" t="s">
        <v>216</v>
      </c>
      <c r="K412" t="s">
        <v>220</v>
      </c>
    </row>
    <row r="413" spans="1:12" hidden="1" x14ac:dyDescent="0.25">
      <c r="A413" s="39">
        <v>86</v>
      </c>
      <c r="B413" t="s">
        <v>646</v>
      </c>
      <c r="C413">
        <v>177100</v>
      </c>
      <c r="D413" s="55">
        <v>34886</v>
      </c>
      <c r="E413" s="56">
        <v>142238</v>
      </c>
      <c r="F413" s="56"/>
      <c r="G413" s="56">
        <v>142238</v>
      </c>
      <c r="H413" s="56"/>
      <c r="I413">
        <v>490</v>
      </c>
      <c r="J413" t="s">
        <v>216</v>
      </c>
      <c r="K413" t="s">
        <v>220</v>
      </c>
      <c r="L413" t="s">
        <v>250</v>
      </c>
    </row>
    <row r="414" spans="1:12" hidden="1" x14ac:dyDescent="0.25">
      <c r="A414" s="39">
        <v>86</v>
      </c>
      <c r="B414" t="s">
        <v>647</v>
      </c>
      <c r="C414">
        <v>135692</v>
      </c>
      <c r="D414" s="55">
        <v>34886</v>
      </c>
      <c r="E414" s="56">
        <v>142238</v>
      </c>
      <c r="F414" s="56"/>
      <c r="G414" s="56">
        <v>142238</v>
      </c>
      <c r="H414" s="56"/>
      <c r="I414">
        <v>640</v>
      </c>
      <c r="J414" t="s">
        <v>216</v>
      </c>
      <c r="K414" t="s">
        <v>256</v>
      </c>
    </row>
    <row r="415" spans="1:12" hidden="1" x14ac:dyDescent="0.25">
      <c r="A415" s="39">
        <v>86</v>
      </c>
      <c r="B415" t="s">
        <v>648</v>
      </c>
      <c r="C415">
        <v>179849</v>
      </c>
      <c r="D415" s="55">
        <v>37313</v>
      </c>
      <c r="E415" s="56">
        <v>149336</v>
      </c>
      <c r="F415" s="56">
        <v>154741</v>
      </c>
      <c r="G415" s="56">
        <v>149336</v>
      </c>
      <c r="H415" s="56"/>
      <c r="I415">
        <v>320</v>
      </c>
      <c r="J415" t="s">
        <v>216</v>
      </c>
      <c r="K415" t="s">
        <v>220</v>
      </c>
    </row>
    <row r="416" spans="1:12" hidden="1" x14ac:dyDescent="0.25">
      <c r="A416" s="39">
        <v>86</v>
      </c>
      <c r="B416" t="s">
        <v>649</v>
      </c>
      <c r="C416">
        <v>157931</v>
      </c>
      <c r="D416" s="55">
        <v>34886</v>
      </c>
      <c r="E416" s="56">
        <v>149336</v>
      </c>
      <c r="F416" s="56">
        <v>154741</v>
      </c>
      <c r="G416" s="56">
        <v>149336</v>
      </c>
      <c r="H416" s="56"/>
      <c r="I416">
        <v>295</v>
      </c>
      <c r="J416" t="s">
        <v>220</v>
      </c>
      <c r="K416" t="s">
        <v>217</v>
      </c>
    </row>
    <row r="417" spans="1:12" hidden="1" x14ac:dyDescent="0.25">
      <c r="A417" s="39">
        <v>86</v>
      </c>
      <c r="B417" t="s">
        <v>650</v>
      </c>
      <c r="C417">
        <v>176491</v>
      </c>
      <c r="D417" s="55">
        <v>35159</v>
      </c>
      <c r="E417" s="56">
        <v>142238</v>
      </c>
      <c r="F417" s="56"/>
      <c r="G417" s="56">
        <v>142238</v>
      </c>
      <c r="H417" s="56"/>
      <c r="I417">
        <v>370</v>
      </c>
      <c r="J417" t="s">
        <v>216</v>
      </c>
      <c r="K417" t="s">
        <v>220</v>
      </c>
    </row>
    <row r="418" spans="1:12" hidden="1" x14ac:dyDescent="0.25">
      <c r="A418" s="39">
        <v>86</v>
      </c>
      <c r="B418" t="s">
        <v>651</v>
      </c>
      <c r="C418">
        <v>138949</v>
      </c>
      <c r="D418" s="55">
        <v>35852</v>
      </c>
      <c r="E418" s="56">
        <v>149567</v>
      </c>
      <c r="F418" s="56"/>
      <c r="G418" s="56">
        <v>149567</v>
      </c>
      <c r="H418" s="56"/>
      <c r="I418">
        <v>460</v>
      </c>
      <c r="J418" t="s">
        <v>216</v>
      </c>
      <c r="K418" t="s">
        <v>220</v>
      </c>
      <c r="L418" t="s">
        <v>250</v>
      </c>
    </row>
    <row r="419" spans="1:12" hidden="1" x14ac:dyDescent="0.25">
      <c r="A419" s="39">
        <v>86</v>
      </c>
      <c r="B419" t="s">
        <v>652</v>
      </c>
      <c r="C419">
        <v>176987</v>
      </c>
      <c r="D419" s="55">
        <v>34886</v>
      </c>
      <c r="E419" s="56">
        <v>142238</v>
      </c>
      <c r="F419" s="56"/>
      <c r="G419" s="56">
        <v>142238</v>
      </c>
      <c r="H419" s="56"/>
      <c r="I419">
        <v>470</v>
      </c>
      <c r="J419" t="s">
        <v>216</v>
      </c>
      <c r="K419" t="s">
        <v>217</v>
      </c>
    </row>
    <row r="420" spans="1:12" hidden="1" x14ac:dyDescent="0.25">
      <c r="A420" s="39">
        <v>86</v>
      </c>
      <c r="B420" t="s">
        <v>653</v>
      </c>
      <c r="C420">
        <v>177173</v>
      </c>
      <c r="D420" s="55">
        <v>37313</v>
      </c>
      <c r="E420" s="56">
        <v>148098</v>
      </c>
      <c r="F420" s="56"/>
      <c r="G420" s="56">
        <v>148098</v>
      </c>
      <c r="H420" s="56"/>
      <c r="I420">
        <v>510</v>
      </c>
      <c r="J420" t="s">
        <v>216</v>
      </c>
      <c r="K420" t="s">
        <v>220</v>
      </c>
    </row>
    <row r="421" spans="1:12" hidden="1" x14ac:dyDescent="0.25">
      <c r="A421" s="39">
        <v>86</v>
      </c>
      <c r="B421" t="s">
        <v>654</v>
      </c>
      <c r="C421">
        <v>143923</v>
      </c>
      <c r="D421" s="55">
        <v>36207</v>
      </c>
      <c r="E421" s="56">
        <v>149336</v>
      </c>
      <c r="F421" s="56">
        <v>154741</v>
      </c>
      <c r="G421" s="56">
        <v>149336</v>
      </c>
      <c r="H421" s="56"/>
      <c r="I421">
        <v>320</v>
      </c>
      <c r="J421" t="s">
        <v>216</v>
      </c>
      <c r="K421" t="s">
        <v>220</v>
      </c>
    </row>
    <row r="422" spans="1:12" hidden="1" x14ac:dyDescent="0.25">
      <c r="A422" s="39">
        <v>86</v>
      </c>
      <c r="B422" t="s">
        <v>655</v>
      </c>
      <c r="C422">
        <v>176262</v>
      </c>
      <c r="D422" s="55">
        <v>38036</v>
      </c>
      <c r="E422" s="56">
        <v>149336</v>
      </c>
      <c r="F422" s="56">
        <v>154741</v>
      </c>
      <c r="G422" s="56">
        <v>149336</v>
      </c>
      <c r="H422" s="56"/>
      <c r="I422">
        <v>320</v>
      </c>
      <c r="J422" t="s">
        <v>216</v>
      </c>
      <c r="K422" t="s">
        <v>217</v>
      </c>
    </row>
    <row r="423" spans="1:12" hidden="1" x14ac:dyDescent="0.25">
      <c r="A423" s="39">
        <v>86</v>
      </c>
      <c r="B423" t="s">
        <v>656</v>
      </c>
      <c r="C423">
        <v>158989</v>
      </c>
      <c r="D423" s="55">
        <v>36944</v>
      </c>
      <c r="E423" s="56">
        <v>107989</v>
      </c>
      <c r="F423" s="56">
        <v>107396</v>
      </c>
      <c r="G423" s="56" t="s">
        <v>227</v>
      </c>
      <c r="H423" s="56"/>
      <c r="I423">
        <v>490</v>
      </c>
      <c r="J423" t="s">
        <v>216</v>
      </c>
      <c r="K423" t="s">
        <v>220</v>
      </c>
    </row>
    <row r="424" spans="1:12" hidden="1" x14ac:dyDescent="0.25">
      <c r="A424" s="39">
        <v>86</v>
      </c>
      <c r="B424" t="s">
        <v>657</v>
      </c>
      <c r="C424">
        <v>141899</v>
      </c>
      <c r="D424" s="55">
        <v>35593</v>
      </c>
      <c r="E424" s="56">
        <v>142238</v>
      </c>
      <c r="F424" s="56"/>
      <c r="G424" s="56">
        <v>142238</v>
      </c>
      <c r="H424" s="56"/>
      <c r="I424">
        <v>260</v>
      </c>
      <c r="J424" t="s">
        <v>216</v>
      </c>
      <c r="K424" t="s">
        <v>220</v>
      </c>
    </row>
    <row r="425" spans="1:12" x14ac:dyDescent="0.25">
      <c r="A425" s="39"/>
      <c r="C425" s="56"/>
      <c r="D425" s="55"/>
      <c r="E425" s="56"/>
      <c r="F425" s="56"/>
      <c r="G425" s="56"/>
      <c r="H425" s="56"/>
    </row>
    <row r="426" spans="1:12" x14ac:dyDescent="0.25">
      <c r="A426" s="39"/>
      <c r="B426" t="s">
        <v>658</v>
      </c>
      <c r="C426" s="56"/>
      <c r="D426" s="55"/>
      <c r="E426" s="56"/>
      <c r="F426" s="56"/>
      <c r="G426" s="56"/>
      <c r="H426" s="56"/>
    </row>
    <row r="427" spans="1:12" x14ac:dyDescent="0.25">
      <c r="A427" s="39"/>
      <c r="B427" t="s">
        <v>210</v>
      </c>
      <c r="C427" s="56"/>
      <c r="D427" s="55"/>
      <c r="E427" s="56"/>
      <c r="F427" s="56"/>
      <c r="G427" s="56"/>
      <c r="H427" s="56"/>
    </row>
    <row r="428" spans="1:12" x14ac:dyDescent="0.25">
      <c r="A428" s="39"/>
      <c r="B428" t="s">
        <v>659</v>
      </c>
      <c r="C428" s="56"/>
      <c r="D428" s="55" t="s">
        <v>660</v>
      </c>
      <c r="E428" s="56" t="s">
        <v>661</v>
      </c>
      <c r="F428" s="56"/>
      <c r="G428" s="56"/>
      <c r="H428" s="56"/>
    </row>
    <row r="429" spans="1:12" x14ac:dyDescent="0.25">
      <c r="A429" s="39"/>
      <c r="C429" s="56"/>
      <c r="D429" s="55"/>
      <c r="E429" s="56"/>
      <c r="F429" s="56"/>
      <c r="G429" s="56"/>
      <c r="H429" s="56"/>
    </row>
    <row r="430" spans="1:12" x14ac:dyDescent="0.25">
      <c r="A430" s="39"/>
      <c r="B430" t="s">
        <v>662</v>
      </c>
      <c r="C430" s="56" t="s">
        <v>220</v>
      </c>
      <c r="D430" s="55" t="s">
        <v>663</v>
      </c>
      <c r="E430" s="56" t="s">
        <v>664</v>
      </c>
      <c r="F430" s="56" t="s">
        <v>665</v>
      </c>
      <c r="G430" s="56"/>
      <c r="H430" s="56"/>
    </row>
    <row r="431" spans="1:12" x14ac:dyDescent="0.25">
      <c r="A431" s="39"/>
      <c r="C431" s="56" t="s">
        <v>216</v>
      </c>
      <c r="D431" s="55" t="s">
        <v>666</v>
      </c>
      <c r="E431" s="56"/>
      <c r="F431" s="56" t="s">
        <v>667</v>
      </c>
      <c r="G431" s="56"/>
      <c r="H431" s="56"/>
    </row>
    <row r="432" spans="1:12" x14ac:dyDescent="0.25">
      <c r="A432" s="39"/>
      <c r="C432" s="56"/>
      <c r="D432" s="55"/>
      <c r="E432" s="56" t="s">
        <v>664</v>
      </c>
      <c r="F432" s="56"/>
      <c r="G432" s="56"/>
      <c r="H432" s="56"/>
    </row>
    <row r="433" spans="1:11" x14ac:dyDescent="0.25">
      <c r="A433" s="39"/>
      <c r="B433" t="s">
        <v>668</v>
      </c>
      <c r="C433" s="56" t="s">
        <v>220</v>
      </c>
      <c r="D433" s="55" t="s">
        <v>669</v>
      </c>
      <c r="E433" s="56"/>
      <c r="F433" s="56" t="s">
        <v>670</v>
      </c>
      <c r="G433" s="56"/>
      <c r="H433" s="56"/>
    </row>
    <row r="434" spans="1:11" x14ac:dyDescent="0.25">
      <c r="A434" s="39"/>
      <c r="C434" s="56" t="s">
        <v>217</v>
      </c>
      <c r="D434" s="55" t="s">
        <v>671</v>
      </c>
      <c r="E434" s="56"/>
      <c r="F434" s="56" t="s">
        <v>672</v>
      </c>
      <c r="G434" s="56"/>
      <c r="H434" s="56"/>
    </row>
    <row r="435" spans="1:11" x14ac:dyDescent="0.25">
      <c r="A435" s="39"/>
      <c r="C435" s="56" t="s">
        <v>256</v>
      </c>
      <c r="D435" s="55" t="s">
        <v>673</v>
      </c>
      <c r="E435" s="56"/>
      <c r="F435" s="56" t="s">
        <v>674</v>
      </c>
      <c r="G435" s="56"/>
      <c r="H435" s="56"/>
    </row>
    <row r="436" spans="1:11" x14ac:dyDescent="0.25">
      <c r="A436" s="39"/>
      <c r="C436" s="56"/>
      <c r="D436" s="55"/>
      <c r="E436" s="56"/>
      <c r="F436" s="56"/>
      <c r="G436" s="56"/>
      <c r="H436" s="56"/>
    </row>
    <row r="437" spans="1:11" x14ac:dyDescent="0.25">
      <c r="A437" s="39"/>
      <c r="C437" s="56"/>
      <c r="D437" s="55"/>
      <c r="E437" s="56"/>
      <c r="F437" s="56"/>
      <c r="G437" s="56"/>
      <c r="H437" s="56"/>
    </row>
    <row r="438" spans="1:11" x14ac:dyDescent="0.25">
      <c r="A438" s="39"/>
      <c r="C438" s="56"/>
      <c r="D438" s="55"/>
      <c r="E438" s="56"/>
      <c r="F438" s="56"/>
      <c r="G438" s="56"/>
      <c r="H438" s="56"/>
    </row>
    <row r="439" spans="1:11" x14ac:dyDescent="0.25">
      <c r="A439" s="39"/>
      <c r="C439" t="s">
        <v>675</v>
      </c>
    </row>
    <row r="440" spans="1:11" x14ac:dyDescent="0.25">
      <c r="A440" s="39"/>
      <c r="C440" t="s">
        <v>676</v>
      </c>
      <c r="E440" t="s">
        <v>677</v>
      </c>
    </row>
    <row r="441" spans="1:11" x14ac:dyDescent="0.25">
      <c r="A441" s="39"/>
    </row>
    <row r="442" spans="1:11" x14ac:dyDescent="0.25">
      <c r="A442" s="39"/>
      <c r="I442" t="s">
        <v>678</v>
      </c>
    </row>
    <row r="443" spans="1:11" x14ac:dyDescent="0.25">
      <c r="A443" s="39"/>
      <c r="B443" t="s">
        <v>679</v>
      </c>
      <c r="C443" t="s">
        <v>680</v>
      </c>
      <c r="D443" t="s">
        <v>681</v>
      </c>
      <c r="I443" t="s">
        <v>682</v>
      </c>
      <c r="K443" t="s">
        <v>683</v>
      </c>
    </row>
    <row r="444" spans="1:11" x14ac:dyDescent="0.25">
      <c r="A444" s="39"/>
      <c r="B444" t="s">
        <v>684</v>
      </c>
      <c r="C444" t="s">
        <v>685</v>
      </c>
      <c r="D444" t="s">
        <v>686</v>
      </c>
      <c r="I444" t="s">
        <v>687</v>
      </c>
      <c r="K444" t="s">
        <v>688</v>
      </c>
    </row>
    <row r="445" spans="1:11" x14ac:dyDescent="0.25">
      <c r="A445" s="39"/>
    </row>
    <row r="446" spans="1:11" x14ac:dyDescent="0.25">
      <c r="A446" s="39"/>
      <c r="B446" t="s">
        <v>689</v>
      </c>
      <c r="C446" t="s">
        <v>690</v>
      </c>
      <c r="D446" t="s">
        <v>691</v>
      </c>
      <c r="K446" t="s">
        <v>692</v>
      </c>
    </row>
    <row r="447" spans="1:11" x14ac:dyDescent="0.25">
      <c r="A447" s="39"/>
      <c r="B447" t="s">
        <v>383</v>
      </c>
      <c r="C447" t="s">
        <v>382</v>
      </c>
      <c r="D447" t="s">
        <v>693</v>
      </c>
      <c r="K447" t="s">
        <v>692</v>
      </c>
    </row>
    <row r="448" spans="1:11" x14ac:dyDescent="0.25">
      <c r="A448" s="39"/>
      <c r="B448" t="s">
        <v>538</v>
      </c>
      <c r="C448" t="s">
        <v>537</v>
      </c>
      <c r="D448" t="s">
        <v>691</v>
      </c>
      <c r="K448" t="s">
        <v>692</v>
      </c>
    </row>
    <row r="449" spans="1:11" x14ac:dyDescent="0.25">
      <c r="A449" s="39"/>
      <c r="B449" t="s">
        <v>573</v>
      </c>
      <c r="C449" t="s">
        <v>694</v>
      </c>
      <c r="D449" t="s">
        <v>693</v>
      </c>
      <c r="K449" t="s">
        <v>692</v>
      </c>
    </row>
    <row r="450" spans="1:11" x14ac:dyDescent="0.25">
      <c r="A450" s="39"/>
      <c r="B450" t="s">
        <v>571</v>
      </c>
      <c r="C450" t="s">
        <v>596</v>
      </c>
      <c r="D450" t="s">
        <v>693</v>
      </c>
      <c r="K450" t="s">
        <v>692</v>
      </c>
    </row>
    <row r="451" spans="1:11" x14ac:dyDescent="0.25">
      <c r="A451" s="39"/>
      <c r="B451" t="s">
        <v>294</v>
      </c>
      <c r="C451" t="s">
        <v>127</v>
      </c>
      <c r="D451" t="s">
        <v>693</v>
      </c>
      <c r="K451" t="s">
        <v>692</v>
      </c>
    </row>
    <row r="452" spans="1:11" x14ac:dyDescent="0.25">
      <c r="A452" s="39"/>
      <c r="B452" t="s">
        <v>381</v>
      </c>
      <c r="C452" t="s">
        <v>380</v>
      </c>
      <c r="D452" t="s">
        <v>693</v>
      </c>
      <c r="K452" t="s">
        <v>692</v>
      </c>
    </row>
    <row r="453" spans="1:11" x14ac:dyDescent="0.25">
      <c r="A453" s="39"/>
      <c r="B453" t="s">
        <v>695</v>
      </c>
      <c r="C453" t="s">
        <v>696</v>
      </c>
      <c r="D453" t="s">
        <v>693</v>
      </c>
      <c r="K453" t="s">
        <v>692</v>
      </c>
    </row>
    <row r="454" spans="1:11" x14ac:dyDescent="0.25">
      <c r="A454" s="39"/>
      <c r="B454" t="s">
        <v>453</v>
      </c>
      <c r="C454" t="s">
        <v>444</v>
      </c>
      <c r="D454" t="s">
        <v>693</v>
      </c>
      <c r="K454" t="s">
        <v>692</v>
      </c>
    </row>
    <row r="455" spans="1:11" x14ac:dyDescent="0.25">
      <c r="A455" s="39"/>
      <c r="B455" t="s">
        <v>697</v>
      </c>
      <c r="C455" t="s">
        <v>698</v>
      </c>
      <c r="D455" t="s">
        <v>691</v>
      </c>
      <c r="K455" t="s">
        <v>692</v>
      </c>
    </row>
    <row r="456" spans="1:11" x14ac:dyDescent="0.25">
      <c r="A456" s="39"/>
      <c r="B456" t="s">
        <v>468</v>
      </c>
      <c r="C456" t="s">
        <v>188</v>
      </c>
      <c r="D456" t="s">
        <v>699</v>
      </c>
      <c r="K456" t="s">
        <v>692</v>
      </c>
    </row>
    <row r="457" spans="1:11" x14ac:dyDescent="0.25">
      <c r="A457" s="39"/>
      <c r="B457" t="s">
        <v>700</v>
      </c>
      <c r="C457" t="s">
        <v>182</v>
      </c>
      <c r="D457" t="s">
        <v>699</v>
      </c>
      <c r="K457" t="s">
        <v>692</v>
      </c>
    </row>
    <row r="458" spans="1:11" x14ac:dyDescent="0.25">
      <c r="A458" s="39"/>
      <c r="B458" t="s">
        <v>556</v>
      </c>
      <c r="C458" t="s">
        <v>555</v>
      </c>
      <c r="E458" t="s">
        <v>701</v>
      </c>
      <c r="K458" t="s">
        <v>692</v>
      </c>
    </row>
    <row r="459" spans="1:11" x14ac:dyDescent="0.25">
      <c r="A459" s="39"/>
      <c r="B459" t="s">
        <v>558</v>
      </c>
      <c r="C459" t="s">
        <v>559</v>
      </c>
      <c r="E459" t="s">
        <v>701</v>
      </c>
      <c r="K459" t="s">
        <v>692</v>
      </c>
    </row>
  </sheetData>
  <autoFilter ref="A5:L424">
    <filterColumn colId="1">
      <customFilters and="1">
        <customFilter val="dkc*"/>
      </customFilters>
    </filterColumn>
  </autoFilter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P23"/>
  <sheetViews>
    <sheetView workbookViewId="0">
      <selection activeCell="B9" sqref="B9"/>
    </sheetView>
  </sheetViews>
  <sheetFormatPr defaultRowHeight="13.2" x14ac:dyDescent="0.25"/>
  <cols>
    <col min="1" max="1" width="24.5546875" bestFit="1" customWidth="1"/>
    <col min="2" max="2" width="11.5546875" bestFit="1" customWidth="1"/>
    <col min="3" max="4" width="9.88671875" bestFit="1" customWidth="1"/>
    <col min="5" max="8" width="9.33203125" bestFit="1" customWidth="1"/>
    <col min="9" max="13" width="9.88671875" bestFit="1" customWidth="1"/>
    <col min="14" max="15" width="9.33203125" bestFit="1" customWidth="1"/>
    <col min="16" max="16" width="9.88671875" bestFit="1" customWidth="1"/>
  </cols>
  <sheetData>
    <row r="1" spans="1:16" ht="20.399999999999999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399999999999999" x14ac:dyDescent="0.3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399999999999999" hidden="1" x14ac:dyDescent="0.35">
      <c r="A3" t="s">
        <v>3</v>
      </c>
      <c r="B3" s="1">
        <f>SUM(B8:B18)</f>
        <v>195589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399999999999999" hidden="1" x14ac:dyDescent="0.35">
      <c r="A4" t="s">
        <v>2</v>
      </c>
      <c r="B4" s="1">
        <f>$B$20</f>
        <v>1175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0.399999999999999" hidden="1" x14ac:dyDescent="0.35">
      <c r="A5" t="s">
        <v>0</v>
      </c>
      <c r="B5" s="1">
        <f>B21</f>
        <v>60083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399999999999999" hidden="1" x14ac:dyDescent="0.35">
      <c r="A6" t="s">
        <v>1</v>
      </c>
      <c r="B6" s="1">
        <f>B23</f>
        <v>658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1.4" x14ac:dyDescent="0.4">
      <c r="A7" s="15" t="s">
        <v>33</v>
      </c>
      <c r="B7" s="8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0.399999999999999" x14ac:dyDescent="0.35">
      <c r="A8" s="4" t="s">
        <v>12</v>
      </c>
      <c r="B8" s="19">
        <f>Költségek!B3</f>
        <v>27040</v>
      </c>
      <c r="C8" s="196" t="s">
        <v>18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7.399999999999999" x14ac:dyDescent="0.25">
      <c r="A9" s="4" t="s">
        <v>13</v>
      </c>
      <c r="B9" s="19">
        <f>Költségek!B4</f>
        <v>10600</v>
      </c>
      <c r="C9" s="197"/>
    </row>
    <row r="10" spans="1:16" ht="17.399999999999999" x14ac:dyDescent="0.25">
      <c r="A10" s="4" t="s">
        <v>6</v>
      </c>
      <c r="B10" s="19">
        <f>Költségek!B5</f>
        <v>4000</v>
      </c>
      <c r="C10" s="197"/>
    </row>
    <row r="11" spans="1:16" ht="17.399999999999999" x14ac:dyDescent="0.25">
      <c r="A11" s="4" t="s">
        <v>14</v>
      </c>
      <c r="B11" s="19">
        <f>Költségek!B6</f>
        <v>5500</v>
      </c>
      <c r="C11" s="197"/>
    </row>
    <row r="12" spans="1:16" ht="17.399999999999999" x14ac:dyDescent="0.25">
      <c r="A12" s="4" t="s">
        <v>5</v>
      </c>
      <c r="B12" s="19">
        <f>Költségek!B7</f>
        <v>5500</v>
      </c>
      <c r="C12" s="197"/>
    </row>
    <row r="13" spans="1:16" ht="17.399999999999999" x14ac:dyDescent="0.25">
      <c r="A13" s="4" t="s">
        <v>7</v>
      </c>
      <c r="B13" s="19">
        <f>Költségek!B8</f>
        <v>4000</v>
      </c>
      <c r="C13" s="197"/>
    </row>
    <row r="14" spans="1:16" ht="17.399999999999999" x14ac:dyDescent="0.25">
      <c r="A14" s="4" t="s">
        <v>15</v>
      </c>
      <c r="B14" s="19">
        <f>Költségek!B9</f>
        <v>16083</v>
      </c>
      <c r="C14" s="197"/>
    </row>
    <row r="15" spans="1:16" ht="17.399999999999999" x14ac:dyDescent="0.25">
      <c r="A15" s="4" t="s">
        <v>11</v>
      </c>
      <c r="B15" s="19">
        <f>Költségek!B10</f>
        <v>69200</v>
      </c>
      <c r="C15" s="197"/>
    </row>
    <row r="16" spans="1:16" ht="34.799999999999997" x14ac:dyDescent="0.25">
      <c r="A16" s="4" t="s">
        <v>9</v>
      </c>
      <c r="B16" s="19">
        <f>Költségek!B11</f>
        <v>14333</v>
      </c>
      <c r="C16" s="197"/>
    </row>
    <row r="17" spans="1:3" ht="17.399999999999999" x14ac:dyDescent="0.25">
      <c r="A17" s="4" t="s">
        <v>16</v>
      </c>
      <c r="B17" s="19">
        <f>Költségek!B12</f>
        <v>14333</v>
      </c>
      <c r="C17" s="197"/>
    </row>
    <row r="18" spans="1:3" ht="17.399999999999999" x14ac:dyDescent="0.25">
      <c r="A18" s="4" t="s">
        <v>17</v>
      </c>
      <c r="B18" s="19">
        <f>Költségek!B13</f>
        <v>25000</v>
      </c>
      <c r="C18" s="197"/>
    </row>
    <row r="19" spans="1:3" ht="17.399999999999999" x14ac:dyDescent="0.25">
      <c r="A19" s="4" t="s">
        <v>21</v>
      </c>
      <c r="B19" s="19">
        <f>Költségek!B14</f>
        <v>0</v>
      </c>
      <c r="C19" s="197"/>
    </row>
    <row r="20" spans="1:3" ht="34.799999999999997" x14ac:dyDescent="0.25">
      <c r="A20" s="4" t="s">
        <v>19</v>
      </c>
      <c r="B20" s="19">
        <f>Költségek!B15</f>
        <v>1175</v>
      </c>
    </row>
    <row r="21" spans="1:3" ht="69.599999999999994" x14ac:dyDescent="0.25">
      <c r="A21" s="4" t="s">
        <v>20</v>
      </c>
      <c r="B21" s="19">
        <f>Költségek!B16</f>
        <v>60083</v>
      </c>
    </row>
    <row r="22" spans="1:3" ht="17.399999999999999" x14ac:dyDescent="0.25">
      <c r="A22" s="4" t="s">
        <v>22</v>
      </c>
      <c r="B22" s="19">
        <f>Költségek!B17</f>
        <v>58300</v>
      </c>
    </row>
    <row r="23" spans="1:3" ht="17.399999999999999" x14ac:dyDescent="0.25">
      <c r="A23" s="5" t="s">
        <v>8</v>
      </c>
      <c r="B23" s="19">
        <f>Költségek!B18</f>
        <v>658</v>
      </c>
    </row>
  </sheetData>
  <sheetProtection selectLockedCells="1" selectUnlockedCells="1"/>
  <protectedRanges>
    <protectedRange sqref="B8:B23" name="Tartomány1"/>
  </protectedRanges>
  <mergeCells count="1">
    <mergeCell ref="C8:C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G27"/>
  <sheetViews>
    <sheetView workbookViewId="0">
      <selection activeCell="B11" sqref="B11"/>
    </sheetView>
  </sheetViews>
  <sheetFormatPr defaultRowHeight="13.2" x14ac:dyDescent="0.25"/>
  <cols>
    <col min="1" max="1" width="30.44140625" customWidth="1"/>
  </cols>
  <sheetData>
    <row r="1" spans="1:7" ht="15.6" x14ac:dyDescent="0.25">
      <c r="B1">
        <v>2005</v>
      </c>
      <c r="C1">
        <v>2006</v>
      </c>
      <c r="D1">
        <v>2006</v>
      </c>
      <c r="E1" s="34">
        <v>2008</v>
      </c>
    </row>
    <row r="2" spans="1:7" ht="20.399999999999999" x14ac:dyDescent="0.35">
      <c r="A2" t="s">
        <v>1</v>
      </c>
      <c r="C2" s="1"/>
    </row>
    <row r="3" spans="1:7" ht="21.6" thickBot="1" x14ac:dyDescent="0.45">
      <c r="A3" s="15" t="s">
        <v>33</v>
      </c>
      <c r="B3" s="8"/>
      <c r="C3" s="8"/>
      <c r="D3" s="8"/>
    </row>
    <row r="4" spans="1:7" ht="18" thickBot="1" x14ac:dyDescent="0.3">
      <c r="A4" s="4" t="s">
        <v>12</v>
      </c>
      <c r="B4" s="6">
        <v>13000</v>
      </c>
      <c r="C4" s="6">
        <v>9000</v>
      </c>
      <c r="D4" s="6">
        <v>10000</v>
      </c>
      <c r="E4" s="37">
        <v>16000</v>
      </c>
      <c r="F4" s="17"/>
      <c r="G4" s="17"/>
    </row>
    <row r="5" spans="1:7" ht="18" thickBot="1" x14ac:dyDescent="0.3">
      <c r="A5" s="4" t="s">
        <v>13</v>
      </c>
      <c r="B5" s="6">
        <v>13500</v>
      </c>
      <c r="C5" s="6">
        <v>12000</v>
      </c>
      <c r="D5" s="6">
        <v>10000</v>
      </c>
      <c r="E5" s="37">
        <v>18000</v>
      </c>
      <c r="F5" s="17"/>
      <c r="G5" s="17"/>
    </row>
    <row r="6" spans="1:7" ht="18" thickBot="1" x14ac:dyDescent="0.3">
      <c r="A6" s="4" t="s">
        <v>6</v>
      </c>
      <c r="B6" s="6">
        <v>3500</v>
      </c>
      <c r="C6" s="6">
        <v>2500</v>
      </c>
      <c r="D6" s="6">
        <v>2500</v>
      </c>
      <c r="E6" s="37">
        <v>4000</v>
      </c>
      <c r="F6" s="17"/>
      <c r="G6" s="17"/>
    </row>
    <row r="7" spans="1:7" ht="18" thickBot="1" x14ac:dyDescent="0.3">
      <c r="A7" s="4" t="s">
        <v>14</v>
      </c>
      <c r="B7" s="6">
        <v>8000</v>
      </c>
      <c r="C7" s="6">
        <v>5000</v>
      </c>
      <c r="D7" s="6">
        <v>6000</v>
      </c>
      <c r="E7" s="37">
        <v>10000</v>
      </c>
      <c r="F7" s="17"/>
      <c r="G7" s="17"/>
    </row>
    <row r="8" spans="1:7" ht="18" thickBot="1" x14ac:dyDescent="0.3">
      <c r="A8" s="4" t="s">
        <v>5</v>
      </c>
      <c r="B8" s="6">
        <v>3500</v>
      </c>
      <c r="C8" s="6">
        <v>3000</v>
      </c>
      <c r="D8" s="6">
        <v>3500</v>
      </c>
      <c r="E8" s="37">
        <v>4500</v>
      </c>
      <c r="F8" s="17"/>
      <c r="G8" s="17"/>
    </row>
    <row r="9" spans="1:7" ht="18" thickBot="1" x14ac:dyDescent="0.3">
      <c r="A9" s="4" t="s">
        <v>7</v>
      </c>
      <c r="B9" s="6">
        <v>3500</v>
      </c>
      <c r="C9" s="6">
        <v>2000</v>
      </c>
      <c r="D9" s="6">
        <v>2000</v>
      </c>
      <c r="E9" s="37">
        <v>4500</v>
      </c>
      <c r="F9" s="17"/>
      <c r="G9" s="17"/>
    </row>
    <row r="10" spans="1:7" ht="18" thickBot="1" x14ac:dyDescent="0.3">
      <c r="A10" s="4" t="s">
        <v>15</v>
      </c>
      <c r="B10" s="6">
        <v>16000</v>
      </c>
      <c r="C10" s="6">
        <v>13000</v>
      </c>
      <c r="D10" s="6">
        <v>12000</v>
      </c>
      <c r="E10" s="37">
        <v>17000</v>
      </c>
      <c r="F10" s="17"/>
      <c r="G10" s="17"/>
    </row>
    <row r="11" spans="1:7" ht="18" thickBot="1" x14ac:dyDescent="0.3">
      <c r="A11" s="4" t="s">
        <v>11</v>
      </c>
      <c r="B11" s="6">
        <v>25000</v>
      </c>
      <c r="C11" s="6">
        <v>35000</v>
      </c>
      <c r="D11" s="6">
        <v>30000</v>
      </c>
      <c r="E11" s="37">
        <v>63500</v>
      </c>
      <c r="F11" s="17"/>
      <c r="G11" s="17"/>
    </row>
    <row r="12" spans="1:7" ht="18" thickBot="1" x14ac:dyDescent="0.3">
      <c r="A12" s="4" t="s">
        <v>9</v>
      </c>
      <c r="B12" s="6">
        <v>20000</v>
      </c>
      <c r="C12" s="6"/>
      <c r="D12" s="6"/>
      <c r="E12" s="37">
        <v>0</v>
      </c>
      <c r="F12" s="17"/>
      <c r="G12" s="17"/>
    </row>
    <row r="13" spans="1:7" ht="18" thickBot="1" x14ac:dyDescent="0.3">
      <c r="A13" s="4" t="s">
        <v>16</v>
      </c>
      <c r="B13" s="6">
        <v>12000</v>
      </c>
      <c r="C13" s="6">
        <v>19000</v>
      </c>
      <c r="D13" s="6">
        <v>17000</v>
      </c>
      <c r="E13" s="37">
        <v>14000</v>
      </c>
      <c r="F13" s="17"/>
      <c r="G13" s="17"/>
    </row>
    <row r="14" spans="1:7" ht="18" thickBot="1" x14ac:dyDescent="0.35">
      <c r="A14" s="4" t="s">
        <v>17</v>
      </c>
      <c r="B14" s="6">
        <v>18000</v>
      </c>
      <c r="C14" s="6">
        <v>26000</v>
      </c>
      <c r="D14" s="6">
        <v>25000</v>
      </c>
      <c r="E14" s="42">
        <v>35000</v>
      </c>
      <c r="F14" s="17"/>
      <c r="G14" s="17"/>
    </row>
    <row r="15" spans="1:7" ht="18" thickBot="1" x14ac:dyDescent="0.3">
      <c r="A15" s="4" t="s">
        <v>21</v>
      </c>
      <c r="B15" s="6">
        <v>30000</v>
      </c>
      <c r="C15" s="6">
        <v>25000</v>
      </c>
      <c r="D15" s="6">
        <v>27000</v>
      </c>
      <c r="E15" s="37">
        <v>45000</v>
      </c>
      <c r="F15" s="17"/>
      <c r="G15" s="17"/>
    </row>
    <row r="16" spans="1:7" ht="35.4" thickBot="1" x14ac:dyDescent="0.3">
      <c r="A16" s="4" t="s">
        <v>19</v>
      </c>
      <c r="B16" s="6">
        <v>1000</v>
      </c>
      <c r="C16" s="6">
        <v>1000</v>
      </c>
      <c r="D16" s="6">
        <v>1000</v>
      </c>
      <c r="E16" s="37">
        <v>1200</v>
      </c>
      <c r="F16" s="17"/>
      <c r="G16" s="17"/>
    </row>
    <row r="17" spans="1:7" ht="52.8" thickBot="1" x14ac:dyDescent="0.3">
      <c r="A17" s="4" t="s">
        <v>20</v>
      </c>
      <c r="B17" s="6">
        <v>24000</v>
      </c>
      <c r="C17" s="6">
        <v>28000</v>
      </c>
      <c r="D17" s="6">
        <v>28000</v>
      </c>
      <c r="E17" s="37">
        <v>35000</v>
      </c>
      <c r="F17" s="17"/>
      <c r="G17" s="17"/>
    </row>
    <row r="18" spans="1:7" ht="18" thickBot="1" x14ac:dyDescent="0.3">
      <c r="A18" s="4" t="s">
        <v>22</v>
      </c>
      <c r="B18" s="6">
        <v>37000</v>
      </c>
      <c r="C18" s="6">
        <v>40000</v>
      </c>
      <c r="D18" s="6">
        <v>70000</v>
      </c>
      <c r="E18" s="37">
        <v>42000</v>
      </c>
      <c r="F18" s="17"/>
      <c r="G18" s="17"/>
    </row>
    <row r="19" spans="1:7" ht="18" thickBot="1" x14ac:dyDescent="0.3">
      <c r="A19" s="5" t="s">
        <v>8</v>
      </c>
      <c r="B19" s="7">
        <v>600</v>
      </c>
      <c r="C19" s="7">
        <v>500</v>
      </c>
      <c r="D19" s="7">
        <v>400</v>
      </c>
      <c r="E19" s="37">
        <v>650</v>
      </c>
    </row>
    <row r="20" spans="1:7" x14ac:dyDescent="0.25">
      <c r="E20" s="17"/>
      <c r="F20" s="17"/>
      <c r="G20" s="17"/>
    </row>
    <row r="21" spans="1:7" x14ac:dyDescent="0.25">
      <c r="E21" s="17"/>
      <c r="F21" s="17"/>
      <c r="G21" s="17"/>
    </row>
    <row r="23" spans="1:7" x14ac:dyDescent="0.25">
      <c r="E23" s="18"/>
      <c r="F23" s="18"/>
      <c r="G23" s="18"/>
    </row>
    <row r="24" spans="1:7" x14ac:dyDescent="0.25">
      <c r="E24" s="18"/>
      <c r="F24" s="18"/>
      <c r="G24" s="18"/>
    </row>
    <row r="25" spans="1:7" x14ac:dyDescent="0.25">
      <c r="E25" s="18"/>
      <c r="F25" s="18"/>
      <c r="G25" s="18"/>
    </row>
    <row r="26" spans="1:7" x14ac:dyDescent="0.25">
      <c r="E26" s="18"/>
      <c r="F26" s="18"/>
      <c r="G26" s="18"/>
    </row>
    <row r="27" spans="1:7" x14ac:dyDescent="0.25">
      <c r="E27" s="18"/>
      <c r="F27" s="18"/>
      <c r="G27" s="18"/>
    </row>
  </sheetData>
  <protectedRanges>
    <protectedRange sqref="C4:C19" name="Tartomány1"/>
    <protectedRange sqref="D4:D19" name="Tartomány1_1"/>
    <protectedRange sqref="B4:B19" name="Tartomány1_3"/>
  </protectedRange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24"/>
  <sheetViews>
    <sheetView workbookViewId="0">
      <selection activeCell="B14" sqref="B14"/>
    </sheetView>
  </sheetViews>
  <sheetFormatPr defaultRowHeight="13.2" x14ac:dyDescent="0.25"/>
  <cols>
    <col min="1" max="1" width="30.44140625" customWidth="1"/>
    <col min="2" max="2" width="11.5546875" bestFit="1" customWidth="1"/>
    <col min="8" max="8" width="5.5546875" bestFit="1" customWidth="1"/>
    <col min="9" max="9" width="8.44140625" bestFit="1" customWidth="1"/>
    <col min="10" max="10" width="5.5546875" bestFit="1" customWidth="1"/>
    <col min="11" max="11" width="5.5546875" customWidth="1"/>
    <col min="12" max="12" width="6.44140625" hidden="1" customWidth="1"/>
    <col min="13" max="13" width="6.33203125" hidden="1" customWidth="1"/>
    <col min="14" max="14" width="6.88671875" style="39" customWidth="1"/>
    <col min="15" max="15" width="9.109375" style="39"/>
  </cols>
  <sheetData>
    <row r="1" spans="1:16" ht="21" x14ac:dyDescent="0.4">
      <c r="A1" s="43" t="s">
        <v>33</v>
      </c>
      <c r="B1" s="44"/>
      <c r="D1" s="33"/>
      <c r="E1" s="33"/>
      <c r="J1" s="38"/>
      <c r="K1" s="40"/>
    </row>
    <row r="2" spans="1:16" ht="21" x14ac:dyDescent="0.4">
      <c r="A2" s="43"/>
      <c r="B2" s="45"/>
      <c r="C2" s="35"/>
      <c r="D2" s="35"/>
      <c r="E2" s="35"/>
      <c r="H2" s="18"/>
      <c r="I2" s="17"/>
      <c r="J2" s="18"/>
      <c r="K2" s="18"/>
      <c r="L2" s="18"/>
      <c r="M2" s="17"/>
      <c r="P2" s="41"/>
    </row>
    <row r="3" spans="1:16" ht="17.399999999999999" x14ac:dyDescent="0.25">
      <c r="A3" s="30" t="s">
        <v>12</v>
      </c>
      <c r="B3" s="46">
        <v>27040</v>
      </c>
      <c r="C3" s="46">
        <v>27040</v>
      </c>
      <c r="D3" s="36"/>
      <c r="E3" s="37"/>
      <c r="H3" s="18"/>
      <c r="I3" s="17"/>
      <c r="J3" s="18"/>
      <c r="K3" s="18"/>
      <c r="L3" s="18"/>
      <c r="M3" s="17"/>
    </row>
    <row r="4" spans="1:16" ht="17.399999999999999" x14ac:dyDescent="0.25">
      <c r="A4" s="30" t="s">
        <v>13</v>
      </c>
      <c r="B4" s="46">
        <v>10600</v>
      </c>
      <c r="C4" s="46">
        <v>10600</v>
      </c>
      <c r="D4" s="36"/>
      <c r="E4" s="37"/>
      <c r="H4" s="18"/>
      <c r="I4" s="17"/>
      <c r="J4" s="18"/>
      <c r="K4" s="18"/>
      <c r="L4" s="18"/>
      <c r="M4" s="17"/>
    </row>
    <row r="5" spans="1:16" ht="17.399999999999999" x14ac:dyDescent="0.25">
      <c r="A5" s="30" t="s">
        <v>6</v>
      </c>
      <c r="B5" s="46">
        <v>4000</v>
      </c>
      <c r="C5" s="46">
        <v>4000</v>
      </c>
      <c r="D5" s="36"/>
      <c r="E5" s="37"/>
      <c r="H5" s="18"/>
      <c r="I5" s="17"/>
      <c r="J5" s="18"/>
      <c r="K5" s="18"/>
      <c r="L5" s="18"/>
      <c r="M5" s="17"/>
    </row>
    <row r="6" spans="1:16" ht="17.399999999999999" x14ac:dyDescent="0.25">
      <c r="A6" s="30" t="s">
        <v>14</v>
      </c>
      <c r="B6" s="46">
        <v>5500</v>
      </c>
      <c r="C6" s="46">
        <v>5500</v>
      </c>
      <c r="D6" s="36"/>
      <c r="E6" s="37"/>
      <c r="H6" s="18"/>
      <c r="I6" s="17"/>
      <c r="J6" s="18"/>
      <c r="K6" s="18"/>
      <c r="L6" s="18"/>
      <c r="M6" s="17"/>
    </row>
    <row r="7" spans="1:16" ht="17.399999999999999" x14ac:dyDescent="0.25">
      <c r="A7" s="30" t="s">
        <v>5</v>
      </c>
      <c r="B7" s="46">
        <v>5500</v>
      </c>
      <c r="C7" s="46">
        <v>5500</v>
      </c>
      <c r="D7" s="36"/>
      <c r="E7" s="37"/>
      <c r="H7" s="18"/>
      <c r="I7" s="17"/>
      <c r="J7" s="18"/>
      <c r="K7" s="18"/>
      <c r="L7" s="18"/>
      <c r="M7" s="17"/>
    </row>
    <row r="8" spans="1:16" ht="17.399999999999999" x14ac:dyDescent="0.25">
      <c r="A8" s="30" t="s">
        <v>7</v>
      </c>
      <c r="B8" s="46">
        <v>4000</v>
      </c>
      <c r="C8" s="46">
        <v>4000</v>
      </c>
      <c r="D8" s="36"/>
      <c r="E8" s="37"/>
      <c r="H8" s="18"/>
      <c r="I8" s="17"/>
      <c r="J8" s="18"/>
      <c r="K8" s="18"/>
      <c r="L8" s="18"/>
      <c r="M8" s="17"/>
    </row>
    <row r="9" spans="1:16" ht="17.399999999999999" x14ac:dyDescent="0.25">
      <c r="A9" s="30" t="s">
        <v>15</v>
      </c>
      <c r="B9" s="46">
        <v>16083</v>
      </c>
      <c r="C9" s="46">
        <v>16083</v>
      </c>
      <c r="D9" s="36"/>
      <c r="E9" s="37"/>
      <c r="H9" s="18"/>
      <c r="I9" s="17"/>
      <c r="J9" s="18"/>
      <c r="K9" s="18"/>
      <c r="L9" s="18"/>
      <c r="M9" s="17"/>
    </row>
    <row r="10" spans="1:16" ht="17.399999999999999" x14ac:dyDescent="0.25">
      <c r="A10" s="30" t="s">
        <v>11</v>
      </c>
      <c r="B10" s="46">
        <v>69200</v>
      </c>
      <c r="C10" s="46">
        <v>69200</v>
      </c>
      <c r="D10" s="36"/>
      <c r="E10" s="37"/>
      <c r="H10" s="18"/>
      <c r="I10" s="17"/>
      <c r="J10" s="18"/>
      <c r="K10" s="18"/>
      <c r="L10" s="18"/>
      <c r="M10" s="17"/>
    </row>
    <row r="11" spans="1:16" ht="17.399999999999999" x14ac:dyDescent="0.25">
      <c r="A11" s="30" t="s">
        <v>95</v>
      </c>
      <c r="B11" s="46">
        <v>14333</v>
      </c>
      <c r="C11" s="46">
        <v>14333</v>
      </c>
      <c r="D11" s="36"/>
      <c r="E11" s="37"/>
      <c r="H11" s="18"/>
      <c r="I11" s="17"/>
      <c r="J11" s="18"/>
      <c r="K11" s="18"/>
      <c r="L11" s="18"/>
      <c r="M11" s="17"/>
    </row>
    <row r="12" spans="1:16" ht="17.399999999999999" x14ac:dyDescent="0.25">
      <c r="A12" s="30" t="s">
        <v>16</v>
      </c>
      <c r="B12" s="46">
        <v>14333</v>
      </c>
      <c r="C12" s="46">
        <v>14333</v>
      </c>
      <c r="D12" s="36"/>
      <c r="E12" s="37"/>
      <c r="H12" s="18"/>
      <c r="I12" s="17"/>
      <c r="J12" s="18"/>
      <c r="K12" s="18"/>
      <c r="L12" s="18"/>
      <c r="M12" s="17"/>
    </row>
    <row r="13" spans="1:16" ht="17.399999999999999" x14ac:dyDescent="0.3">
      <c r="A13" s="30" t="s">
        <v>17</v>
      </c>
      <c r="B13" s="47">
        <v>25000</v>
      </c>
      <c r="C13" s="47">
        <v>36500</v>
      </c>
      <c r="D13" s="36"/>
      <c r="E13" s="37"/>
      <c r="H13" s="18"/>
      <c r="I13" s="17"/>
      <c r="J13" s="18"/>
      <c r="K13" s="18"/>
      <c r="L13" s="18"/>
      <c r="M13" s="17"/>
    </row>
    <row r="14" spans="1:16" ht="17.399999999999999" x14ac:dyDescent="0.25">
      <c r="A14" s="30" t="s">
        <v>21</v>
      </c>
      <c r="B14" s="46"/>
      <c r="C14" s="46">
        <v>42333</v>
      </c>
      <c r="D14" s="36"/>
      <c r="E14" s="37"/>
      <c r="H14" s="18"/>
      <c r="I14" s="17"/>
      <c r="J14" s="18"/>
      <c r="K14" s="18"/>
      <c r="L14" s="18"/>
      <c r="M14" s="17"/>
    </row>
    <row r="15" spans="1:16" ht="34.799999999999997" x14ac:dyDescent="0.25">
      <c r="A15" s="30" t="s">
        <v>19</v>
      </c>
      <c r="B15" s="46">
        <v>1175</v>
      </c>
      <c r="C15" s="46">
        <v>1175</v>
      </c>
      <c r="D15" s="36"/>
      <c r="E15" s="37"/>
      <c r="H15" s="18"/>
      <c r="I15" s="17"/>
      <c r="J15" s="18"/>
      <c r="K15" s="18"/>
      <c r="L15" s="18"/>
      <c r="M15" s="17"/>
    </row>
    <row r="16" spans="1:16" ht="52.2" x14ac:dyDescent="0.25">
      <c r="A16" s="30" t="s">
        <v>20</v>
      </c>
      <c r="B16" s="46">
        <v>60083</v>
      </c>
      <c r="C16" s="46">
        <v>60083</v>
      </c>
      <c r="D16" s="36"/>
      <c r="E16" s="37"/>
      <c r="H16" s="18"/>
      <c r="I16" s="17"/>
      <c r="J16" s="18"/>
      <c r="K16" s="18"/>
      <c r="L16" s="18"/>
      <c r="M16" s="17"/>
    </row>
    <row r="17" spans="1:13" ht="17.399999999999999" x14ac:dyDescent="0.25">
      <c r="A17" s="30" t="s">
        <v>22</v>
      </c>
      <c r="B17" s="46">
        <v>58300</v>
      </c>
      <c r="C17" s="46">
        <v>58300</v>
      </c>
      <c r="D17" s="36"/>
      <c r="E17" s="37"/>
      <c r="H17" s="18"/>
      <c r="I17" s="17"/>
      <c r="J17" s="18"/>
      <c r="K17" s="18"/>
      <c r="L17" s="18"/>
      <c r="M17" s="17"/>
    </row>
    <row r="18" spans="1:13" ht="17.399999999999999" x14ac:dyDescent="0.25">
      <c r="A18" s="48" t="s">
        <v>8</v>
      </c>
      <c r="B18" s="46">
        <v>658</v>
      </c>
      <c r="C18" s="46">
        <v>658</v>
      </c>
      <c r="D18" s="36"/>
      <c r="E18" s="37"/>
      <c r="H18" s="18"/>
      <c r="I18" s="17"/>
      <c r="J18" s="18"/>
      <c r="K18" s="18"/>
      <c r="L18" s="18"/>
      <c r="M18" s="17"/>
    </row>
    <row r="19" spans="1:13" x14ac:dyDescent="0.25">
      <c r="B19">
        <v>1900</v>
      </c>
      <c r="H19" s="18"/>
      <c r="I19" s="17"/>
      <c r="J19" s="18"/>
      <c r="K19" s="18"/>
      <c r="L19" s="18"/>
      <c r="M19" s="17"/>
    </row>
    <row r="20" spans="1:13" x14ac:dyDescent="0.25">
      <c r="B20">
        <v>65</v>
      </c>
      <c r="H20" s="18"/>
      <c r="I20" s="17"/>
      <c r="J20" s="18"/>
      <c r="K20" s="18"/>
      <c r="L20" s="18"/>
      <c r="M20" s="17"/>
    </row>
    <row r="21" spans="1:13" x14ac:dyDescent="0.25">
      <c r="H21" s="18"/>
      <c r="I21" s="17"/>
      <c r="J21" s="18"/>
      <c r="K21" s="18"/>
      <c r="L21" s="18"/>
      <c r="M21" s="17"/>
    </row>
    <row r="22" spans="1:13" ht="21" x14ac:dyDescent="0.4">
      <c r="B22" s="15">
        <f>SUM(B3:B15)</f>
        <v>196764</v>
      </c>
      <c r="H22" s="18"/>
      <c r="I22" s="17"/>
      <c r="J22" s="18"/>
      <c r="K22" s="18"/>
      <c r="L22" s="18"/>
      <c r="M22" s="17"/>
    </row>
    <row r="23" spans="1:13" x14ac:dyDescent="0.25">
      <c r="H23" s="18"/>
      <c r="I23" s="17"/>
      <c r="J23" s="18"/>
      <c r="K23" s="18"/>
      <c r="L23" s="18"/>
      <c r="M23" s="17"/>
    </row>
    <row r="24" spans="1:13" x14ac:dyDescent="0.25">
      <c r="H24" s="18"/>
      <c r="I24" s="17"/>
      <c r="J24" s="18"/>
      <c r="K24" s="18"/>
      <c r="L24" s="18"/>
      <c r="M24" s="17"/>
    </row>
  </sheetData>
  <phoneticPr fontId="5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M17"/>
  <sheetViews>
    <sheetView workbookViewId="0">
      <selection activeCell="B14" sqref="B14"/>
    </sheetView>
  </sheetViews>
  <sheetFormatPr defaultRowHeight="13.2" x14ac:dyDescent="0.25"/>
  <cols>
    <col min="2" max="2" width="13.44140625" bestFit="1" customWidth="1"/>
    <col min="3" max="4" width="13.44140625" customWidth="1"/>
    <col min="5" max="9" width="12.33203125" bestFit="1" customWidth="1"/>
    <col min="10" max="10" width="32.44140625" bestFit="1" customWidth="1"/>
    <col min="11" max="11" width="11.44140625" bestFit="1" customWidth="1"/>
  </cols>
  <sheetData>
    <row r="1" spans="1:13" ht="21" thickBot="1" x14ac:dyDescent="0.3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 ht="35.4" thickBot="1" x14ac:dyDescent="0.35">
      <c r="A2" s="21"/>
      <c r="B2" s="22" t="s">
        <v>40</v>
      </c>
      <c r="C2" s="22"/>
      <c r="D2" s="22"/>
      <c r="E2" s="23" t="s">
        <v>10</v>
      </c>
      <c r="F2" s="23"/>
      <c r="G2" s="23"/>
      <c r="H2" s="23"/>
      <c r="I2" s="23"/>
      <c r="J2" s="23" t="s">
        <v>41</v>
      </c>
      <c r="K2" s="23" t="s">
        <v>42</v>
      </c>
      <c r="L2" s="20" t="s">
        <v>39</v>
      </c>
      <c r="M2" s="20"/>
    </row>
    <row r="3" spans="1:13" ht="18" thickBot="1" x14ac:dyDescent="0.35">
      <c r="A3" s="21"/>
      <c r="B3" s="21"/>
      <c r="C3" s="21">
        <v>3</v>
      </c>
      <c r="D3" s="21">
        <v>4</v>
      </c>
      <c r="E3" s="24">
        <v>5</v>
      </c>
      <c r="F3" s="24">
        <v>8</v>
      </c>
      <c r="G3" s="24">
        <v>10</v>
      </c>
      <c r="H3" s="24">
        <v>12</v>
      </c>
      <c r="I3" s="24">
        <v>15</v>
      </c>
      <c r="J3" s="21"/>
      <c r="K3" s="21"/>
      <c r="L3" t="s">
        <v>36</v>
      </c>
      <c r="M3" t="s">
        <v>37</v>
      </c>
    </row>
    <row r="4" spans="1:13" ht="18" thickBot="1" x14ac:dyDescent="0.35">
      <c r="A4" s="21"/>
      <c r="B4" s="25">
        <v>3</v>
      </c>
      <c r="C4" s="26">
        <f t="shared" ref="C4:I13" si="0">(($K$10*$B4)-$K$7-$K$9*$B4-$K$11*$B4*(1+C$3/100)*C$3)-$K$8+$K$12</f>
        <v>33335.339999999997</v>
      </c>
      <c r="D4" s="26">
        <f t="shared" si="0"/>
        <v>31223.16</v>
      </c>
      <c r="E4" s="26">
        <f t="shared" si="0"/>
        <v>29071.5</v>
      </c>
      <c r="F4" s="26">
        <f t="shared" si="0"/>
        <v>22379.64</v>
      </c>
      <c r="G4" s="26">
        <f t="shared" si="0"/>
        <v>17721</v>
      </c>
      <c r="H4" s="26">
        <f t="shared" si="0"/>
        <v>12904.440000000002</v>
      </c>
      <c r="I4" s="26">
        <f t="shared" si="0"/>
        <v>5383.5</v>
      </c>
      <c r="J4" s="21"/>
      <c r="K4" s="21"/>
    </row>
    <row r="5" spans="1:13" ht="18" thickBot="1" x14ac:dyDescent="0.35">
      <c r="A5" s="21"/>
      <c r="B5" s="25">
        <v>4</v>
      </c>
      <c r="C5" s="26">
        <f t="shared" si="0"/>
        <v>90210.12</v>
      </c>
      <c r="D5" s="26">
        <f t="shared" si="0"/>
        <v>87393.88</v>
      </c>
      <c r="E5" s="26">
        <f t="shared" si="0"/>
        <v>84525</v>
      </c>
      <c r="F5" s="26">
        <f t="shared" si="0"/>
        <v>75602.51999999999</v>
      </c>
      <c r="G5" s="26">
        <f t="shared" si="0"/>
        <v>69391</v>
      </c>
      <c r="H5" s="26">
        <f t="shared" si="0"/>
        <v>62968.92</v>
      </c>
      <c r="I5" s="26">
        <f t="shared" si="0"/>
        <v>52941.000000000007</v>
      </c>
      <c r="J5" s="21"/>
      <c r="K5" s="21"/>
    </row>
    <row r="6" spans="1:13" ht="18" thickBot="1" x14ac:dyDescent="0.35">
      <c r="A6" s="21"/>
      <c r="B6" s="25">
        <v>5</v>
      </c>
      <c r="C6" s="26">
        <f t="shared" si="0"/>
        <v>147084.9</v>
      </c>
      <c r="D6" s="26">
        <f t="shared" si="0"/>
        <v>143564.6</v>
      </c>
      <c r="E6" s="26">
        <f t="shared" si="0"/>
        <v>139978.5</v>
      </c>
      <c r="F6" s="26">
        <f t="shared" si="0"/>
        <v>128825.4</v>
      </c>
      <c r="G6" s="26">
        <f t="shared" si="0"/>
        <v>121061</v>
      </c>
      <c r="H6" s="26">
        <f t="shared" si="0"/>
        <v>113033.4</v>
      </c>
      <c r="I6" s="26">
        <f t="shared" si="0"/>
        <v>100498.5</v>
      </c>
      <c r="J6" s="21"/>
      <c r="K6" s="21"/>
    </row>
    <row r="7" spans="1:13" ht="18" thickBot="1" x14ac:dyDescent="0.35">
      <c r="A7" s="198" t="s">
        <v>4</v>
      </c>
      <c r="B7" s="25">
        <v>6</v>
      </c>
      <c r="C7" s="26">
        <f t="shared" si="0"/>
        <v>203959.67999999999</v>
      </c>
      <c r="D7" s="26">
        <f t="shared" si="0"/>
        <v>199735.32</v>
      </c>
      <c r="E7" s="26">
        <f t="shared" ref="E7:I13" si="1">(($K$10*$B7)-$K$7-$K$9*$B7-$K$11*$B7*(1+E$3/100)*E$3)-$K$8+$K$12</f>
        <v>195432</v>
      </c>
      <c r="F7" s="26">
        <f t="shared" si="1"/>
        <v>182048.28</v>
      </c>
      <c r="G7" s="26">
        <f t="shared" si="1"/>
        <v>172731</v>
      </c>
      <c r="H7" s="26">
        <f t="shared" si="1"/>
        <v>163097.88</v>
      </c>
      <c r="I7" s="26">
        <f t="shared" si="1"/>
        <v>148056</v>
      </c>
      <c r="J7" s="27" t="s">
        <v>27</v>
      </c>
      <c r="K7" s="27">
        <f>Munkatábla!B3</f>
        <v>195589</v>
      </c>
      <c r="L7" s="16">
        <f>MIN(E7:I7)</f>
        <v>148056</v>
      </c>
      <c r="M7" s="16">
        <f>MAX(E7:I7)</f>
        <v>195432</v>
      </c>
    </row>
    <row r="8" spans="1:13" ht="18" thickBot="1" x14ac:dyDescent="0.35">
      <c r="A8" s="198"/>
      <c r="B8" s="25">
        <v>7</v>
      </c>
      <c r="C8" s="26">
        <f t="shared" si="0"/>
        <v>260834.46</v>
      </c>
      <c r="D8" s="26">
        <f t="shared" si="0"/>
        <v>255906.04</v>
      </c>
      <c r="E8" s="26">
        <f t="shared" si="1"/>
        <v>250885.5</v>
      </c>
      <c r="F8" s="26">
        <f t="shared" si="1"/>
        <v>235271.16</v>
      </c>
      <c r="G8" s="26">
        <f t="shared" si="1"/>
        <v>224401</v>
      </c>
      <c r="H8" s="26">
        <f t="shared" si="1"/>
        <v>213162.36</v>
      </c>
      <c r="I8" s="26">
        <f t="shared" si="1"/>
        <v>195613.5</v>
      </c>
      <c r="J8" s="27" t="s">
        <v>26</v>
      </c>
      <c r="K8" s="27">
        <f>Munkatábla!$B$19</f>
        <v>0</v>
      </c>
      <c r="L8" s="16">
        <f t="shared" ref="L8:L14" si="2">MIN(E8:I8)</f>
        <v>195613.5</v>
      </c>
      <c r="M8" s="16">
        <f t="shared" ref="M8:M14" si="3">MAX(E8:I8)</f>
        <v>250885.5</v>
      </c>
    </row>
    <row r="9" spans="1:13" ht="18" thickBot="1" x14ac:dyDescent="0.35">
      <c r="A9" s="198"/>
      <c r="B9" s="25">
        <v>8</v>
      </c>
      <c r="C9" s="26">
        <f t="shared" si="0"/>
        <v>317709.24</v>
      </c>
      <c r="D9" s="26">
        <f t="shared" si="0"/>
        <v>312076.76</v>
      </c>
      <c r="E9" s="26">
        <f t="shared" si="1"/>
        <v>306339</v>
      </c>
      <c r="F9" s="26">
        <f t="shared" si="1"/>
        <v>288494.03999999998</v>
      </c>
      <c r="G9" s="26">
        <f t="shared" si="1"/>
        <v>276071</v>
      </c>
      <c r="H9" s="26">
        <f t="shared" si="1"/>
        <v>263226.83999999997</v>
      </c>
      <c r="I9" s="26">
        <f t="shared" si="1"/>
        <v>243171</v>
      </c>
      <c r="J9" s="27" t="s">
        <v>25</v>
      </c>
      <c r="K9" s="27">
        <f>Munkatábla!$B$4</f>
        <v>1175</v>
      </c>
      <c r="L9" s="16">
        <f t="shared" si="2"/>
        <v>243171</v>
      </c>
      <c r="M9" s="16">
        <f t="shared" si="3"/>
        <v>306339</v>
      </c>
    </row>
    <row r="10" spans="1:13" ht="18" thickBot="1" x14ac:dyDescent="0.35">
      <c r="A10" s="198"/>
      <c r="B10" s="25">
        <v>9</v>
      </c>
      <c r="C10" s="26">
        <f t="shared" si="0"/>
        <v>374584.02</v>
      </c>
      <c r="D10" s="26">
        <f t="shared" si="0"/>
        <v>368247.48</v>
      </c>
      <c r="E10" s="26">
        <f t="shared" si="1"/>
        <v>361792.5</v>
      </c>
      <c r="F10" s="26">
        <f t="shared" si="1"/>
        <v>341716.92</v>
      </c>
      <c r="G10" s="26">
        <f t="shared" si="1"/>
        <v>327741</v>
      </c>
      <c r="H10" s="26">
        <f t="shared" si="1"/>
        <v>313291.32</v>
      </c>
      <c r="I10" s="26">
        <f t="shared" si="1"/>
        <v>290728.5</v>
      </c>
      <c r="J10" s="27" t="s">
        <v>24</v>
      </c>
      <c r="K10" s="27">
        <f>Munkatábla!B5</f>
        <v>60083</v>
      </c>
      <c r="L10" s="16">
        <f t="shared" si="2"/>
        <v>290728.5</v>
      </c>
      <c r="M10" s="16">
        <f t="shared" si="3"/>
        <v>361792.5</v>
      </c>
    </row>
    <row r="11" spans="1:13" ht="18" thickBot="1" x14ac:dyDescent="0.35">
      <c r="A11" s="198"/>
      <c r="B11" s="25">
        <v>10</v>
      </c>
      <c r="C11" s="26">
        <f t="shared" si="0"/>
        <v>431458.8</v>
      </c>
      <c r="D11" s="26">
        <f t="shared" si="0"/>
        <v>424418.2</v>
      </c>
      <c r="E11" s="26">
        <f t="shared" si="1"/>
        <v>417246</v>
      </c>
      <c r="F11" s="26">
        <f t="shared" si="1"/>
        <v>394939.8</v>
      </c>
      <c r="G11" s="26">
        <f t="shared" si="1"/>
        <v>379411</v>
      </c>
      <c r="H11" s="26">
        <f t="shared" si="1"/>
        <v>363355.8</v>
      </c>
      <c r="I11" s="26">
        <f t="shared" si="1"/>
        <v>338286</v>
      </c>
      <c r="J11" s="27" t="s">
        <v>23</v>
      </c>
      <c r="K11" s="27">
        <f>Munkatábla!B6</f>
        <v>658</v>
      </c>
      <c r="L11" s="16">
        <f t="shared" si="2"/>
        <v>338286</v>
      </c>
      <c r="M11" s="16">
        <f t="shared" si="3"/>
        <v>417246</v>
      </c>
    </row>
    <row r="12" spans="1:13" ht="18" thickBot="1" x14ac:dyDescent="0.35">
      <c r="A12" s="198"/>
      <c r="B12" s="25">
        <v>12</v>
      </c>
      <c r="C12" s="26">
        <f t="shared" si="0"/>
        <v>545208.36</v>
      </c>
      <c r="D12" s="26">
        <f t="shared" si="0"/>
        <v>536759.64</v>
      </c>
      <c r="E12" s="26">
        <f t="shared" si="1"/>
        <v>528153</v>
      </c>
      <c r="F12" s="26">
        <f t="shared" si="1"/>
        <v>501385.56</v>
      </c>
      <c r="G12" s="26">
        <f t="shared" si="1"/>
        <v>482751</v>
      </c>
      <c r="H12" s="26">
        <f t="shared" si="1"/>
        <v>463484.76</v>
      </c>
      <c r="I12" s="26">
        <f t="shared" si="1"/>
        <v>433401</v>
      </c>
      <c r="J12" s="27" t="s">
        <v>22</v>
      </c>
      <c r="K12" s="27">
        <f>Munkatábla!B22</f>
        <v>58300</v>
      </c>
      <c r="L12" s="16">
        <f t="shared" si="2"/>
        <v>433401</v>
      </c>
      <c r="M12" s="16">
        <f t="shared" si="3"/>
        <v>528153</v>
      </c>
    </row>
    <row r="13" spans="1:13" ht="18" thickBot="1" x14ac:dyDescent="0.35">
      <c r="A13" s="198"/>
      <c r="B13" s="25">
        <v>13</v>
      </c>
      <c r="C13" s="26">
        <f t="shared" si="0"/>
        <v>602083.14</v>
      </c>
      <c r="D13" s="26">
        <f t="shared" si="0"/>
        <v>592930.36</v>
      </c>
      <c r="E13" s="26">
        <f t="shared" si="1"/>
        <v>583606.5</v>
      </c>
      <c r="F13" s="26">
        <f t="shared" si="1"/>
        <v>554608.43999999994</v>
      </c>
      <c r="G13" s="26">
        <f t="shared" si="1"/>
        <v>534421</v>
      </c>
      <c r="H13" s="26">
        <f t="shared" si="1"/>
        <v>513549.24</v>
      </c>
      <c r="I13" s="26">
        <f t="shared" si="1"/>
        <v>480958.5</v>
      </c>
      <c r="J13" s="27"/>
      <c r="K13" s="27"/>
      <c r="L13" s="16">
        <f>MIN(E13:I13)</f>
        <v>480958.5</v>
      </c>
      <c r="M13" s="16">
        <f t="shared" si="3"/>
        <v>583606.5</v>
      </c>
    </row>
    <row r="14" spans="1:13" ht="18" thickBot="1" x14ac:dyDescent="0.35">
      <c r="A14" s="21"/>
      <c r="B14" s="25" t="s">
        <v>35</v>
      </c>
      <c r="C14" s="26">
        <f t="shared" ref="C14:I14" si="4">MAX(C7:C13)</f>
        <v>602083.14</v>
      </c>
      <c r="D14" s="26">
        <f t="shared" si="4"/>
        <v>592930.36</v>
      </c>
      <c r="E14" s="26">
        <f t="shared" si="4"/>
        <v>583606.5</v>
      </c>
      <c r="F14" s="26">
        <f t="shared" si="4"/>
        <v>554608.43999999994</v>
      </c>
      <c r="G14" s="26">
        <f t="shared" si="4"/>
        <v>534421</v>
      </c>
      <c r="H14" s="26">
        <f t="shared" si="4"/>
        <v>513549.24</v>
      </c>
      <c r="I14" s="26">
        <f t="shared" si="4"/>
        <v>480958.5</v>
      </c>
      <c r="J14" s="27"/>
      <c r="K14" s="27"/>
      <c r="L14" s="16">
        <f t="shared" si="2"/>
        <v>480958.5</v>
      </c>
      <c r="M14" s="16">
        <f t="shared" si="3"/>
        <v>583606.5</v>
      </c>
    </row>
    <row r="15" spans="1:13" ht="17.399999999999999" x14ac:dyDescent="0.3">
      <c r="A15" s="28"/>
      <c r="B15" s="28" t="s">
        <v>34</v>
      </c>
      <c r="C15" s="29">
        <f t="shared" ref="C15:H15" si="5">MIN(C4:C14)</f>
        <v>33335.339999999997</v>
      </c>
      <c r="D15" s="29">
        <f t="shared" si="5"/>
        <v>31223.16</v>
      </c>
      <c r="E15" s="29">
        <f t="shared" si="5"/>
        <v>29071.5</v>
      </c>
      <c r="F15" s="29">
        <f t="shared" si="5"/>
        <v>22379.64</v>
      </c>
      <c r="G15" s="29">
        <f t="shared" si="5"/>
        <v>17721</v>
      </c>
      <c r="H15" s="29">
        <f t="shared" si="5"/>
        <v>12904.440000000002</v>
      </c>
      <c r="I15" s="29">
        <f>MIN(I3:I14)</f>
        <v>15</v>
      </c>
      <c r="J15" s="28"/>
      <c r="K15" s="29">
        <f>SUM(K7:K11)</f>
        <v>257505</v>
      </c>
    </row>
    <row r="16" spans="1:13" ht="18" thickBot="1" x14ac:dyDescent="0.35">
      <c r="A16" s="28"/>
      <c r="B16" s="28" t="s">
        <v>35</v>
      </c>
      <c r="C16" s="29">
        <f t="shared" ref="C16:I16" si="6">MAX(C3:C14)</f>
        <v>602083.14</v>
      </c>
      <c r="D16" s="29">
        <f t="shared" si="6"/>
        <v>592930.36</v>
      </c>
      <c r="E16" s="29">
        <f t="shared" si="6"/>
        <v>583606.5</v>
      </c>
      <c r="F16" s="29">
        <f t="shared" si="6"/>
        <v>554608.43999999994</v>
      </c>
      <c r="G16" s="29">
        <f t="shared" si="6"/>
        <v>534421</v>
      </c>
      <c r="H16" s="29">
        <f t="shared" si="6"/>
        <v>513549.24</v>
      </c>
      <c r="I16" s="29">
        <f t="shared" si="6"/>
        <v>480958.5</v>
      </c>
      <c r="J16" s="28"/>
      <c r="K16" s="29">
        <f>20000*6</f>
        <v>120000</v>
      </c>
    </row>
    <row r="17" spans="5:5" ht="18" thickBot="1" x14ac:dyDescent="0.35">
      <c r="E17" s="26">
        <f>(($K$10*$B17)-$K$7-$K$9*$B17-$K$11*$B17*(1+E$3/100)*E$3)-$K$8+$K$12</f>
        <v>-137289</v>
      </c>
    </row>
  </sheetData>
  <mergeCells count="1">
    <mergeCell ref="A7:A1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indexed="10"/>
  </sheetPr>
  <dimension ref="A1:BZ55"/>
  <sheetViews>
    <sheetView workbookViewId="0">
      <pane xSplit="2" ySplit="1" topLeftCell="AO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9.109375" defaultRowHeight="13.2" x14ac:dyDescent="0.25"/>
  <cols>
    <col min="1" max="1" width="4.88671875" style="68" customWidth="1"/>
    <col min="2" max="2" width="11.109375" style="68" bestFit="1" customWidth="1"/>
    <col min="3" max="3" width="9.33203125" style="68" bestFit="1" customWidth="1"/>
    <col min="4" max="4" width="8.5546875" style="68" customWidth="1"/>
    <col min="5" max="5" width="8.33203125" style="68" customWidth="1"/>
    <col min="6" max="6" width="8.5546875" style="68" customWidth="1"/>
    <col min="7" max="7" width="11.109375" style="68" customWidth="1"/>
    <col min="8" max="8" width="6.44140625" style="68" customWidth="1"/>
    <col min="9" max="9" width="11.109375" style="68" customWidth="1"/>
    <col min="10" max="10" width="6.88671875" style="68" customWidth="1"/>
    <col min="11" max="11" width="6" style="68" customWidth="1"/>
    <col min="12" max="12" width="11.109375" style="68" customWidth="1"/>
    <col min="13" max="13" width="8" style="68" customWidth="1"/>
    <col min="14" max="14" width="6.33203125" style="68" customWidth="1"/>
    <col min="15" max="15" width="6.88671875" style="68" customWidth="1"/>
    <col min="16" max="16" width="8" style="68" customWidth="1"/>
    <col min="17" max="17" width="6.6640625" style="68" customWidth="1"/>
    <col min="18" max="18" width="5.5546875" style="68" customWidth="1"/>
    <col min="19" max="21" width="9.33203125" style="68" bestFit="1" customWidth="1"/>
    <col min="22" max="22" width="9.33203125" style="76" bestFit="1" customWidth="1"/>
    <col min="23" max="23" width="9.33203125" style="77" bestFit="1" customWidth="1"/>
    <col min="24" max="25" width="14" style="68" bestFit="1" customWidth="1"/>
    <col min="26" max="26" width="14" style="76" bestFit="1" customWidth="1"/>
    <col min="27" max="27" width="9.33203125" style="77" bestFit="1" customWidth="1"/>
    <col min="28" max="31" width="9.33203125" style="68" bestFit="1" customWidth="1"/>
    <col min="32" max="32" width="14" style="76" bestFit="1" customWidth="1"/>
    <col min="33" max="33" width="14" style="77" bestFit="1" customWidth="1"/>
    <col min="34" max="37" width="9.33203125" style="68" bestFit="1" customWidth="1"/>
    <col min="38" max="38" width="10.5546875" style="76" customWidth="1"/>
    <col min="39" max="39" width="10.5546875" style="78" customWidth="1"/>
    <col min="40" max="40" width="13.6640625" style="77" customWidth="1"/>
    <col min="41" max="41" width="9.33203125" style="68" bestFit="1" customWidth="1"/>
    <col min="42" max="42" width="9.33203125" style="78" bestFit="1" customWidth="1"/>
    <col min="43" max="44" width="9.33203125" style="68" bestFit="1" customWidth="1"/>
    <col min="45" max="45" width="9.33203125" style="78" bestFit="1" customWidth="1"/>
    <col min="46" max="46" width="9.33203125" style="68" bestFit="1" customWidth="1"/>
    <col min="47" max="47" width="13.44140625" style="68" bestFit="1" customWidth="1"/>
    <col min="48" max="49" width="9.33203125" style="68" bestFit="1" customWidth="1"/>
    <col min="50" max="50" width="9.33203125" style="78" bestFit="1" customWidth="1"/>
    <col min="51" max="52" width="9.33203125" style="68" bestFit="1" customWidth="1"/>
    <col min="53" max="53" width="9.33203125" style="78" bestFit="1" customWidth="1"/>
    <col min="54" max="58" width="9.33203125" style="68" bestFit="1" customWidth="1"/>
    <col min="59" max="59" width="9.33203125" style="78" bestFit="1" customWidth="1"/>
    <col min="60" max="60" width="9.33203125" style="76" bestFit="1" customWidth="1"/>
    <col min="61" max="61" width="9.33203125" style="79" bestFit="1" customWidth="1"/>
    <col min="62" max="63" width="9.33203125" style="80" bestFit="1" customWidth="1"/>
    <col min="64" max="78" width="9.33203125" style="68" bestFit="1" customWidth="1"/>
    <col min="79" max="16384" width="9.109375" style="68"/>
  </cols>
  <sheetData>
    <row r="1" spans="1:65" ht="82.8" x14ac:dyDescent="0.25">
      <c r="A1" s="132"/>
      <c r="B1" s="81" t="s">
        <v>703</v>
      </c>
      <c r="C1" s="133" t="s">
        <v>704</v>
      </c>
      <c r="D1" s="133" t="s">
        <v>43</v>
      </c>
      <c r="E1" s="133" t="s">
        <v>846</v>
      </c>
      <c r="F1" s="82" t="s">
        <v>847</v>
      </c>
      <c r="G1" s="82" t="s">
        <v>849</v>
      </c>
      <c r="H1" s="134"/>
      <c r="I1" s="135"/>
      <c r="J1" s="134"/>
      <c r="K1" s="133"/>
      <c r="L1" s="133" t="s">
        <v>720</v>
      </c>
      <c r="M1" s="82" t="s">
        <v>848</v>
      </c>
      <c r="N1" s="82" t="s">
        <v>721</v>
      </c>
      <c r="O1" s="82"/>
      <c r="P1" s="134"/>
      <c r="Q1" s="134"/>
      <c r="R1" s="134" t="s">
        <v>47</v>
      </c>
      <c r="S1" s="133" t="s">
        <v>704</v>
      </c>
      <c r="T1" s="133" t="s">
        <v>43</v>
      </c>
      <c r="U1" s="133" t="s">
        <v>846</v>
      </c>
      <c r="V1" s="82" t="s">
        <v>847</v>
      </c>
      <c r="W1" s="82" t="s">
        <v>849</v>
      </c>
      <c r="X1" s="134"/>
      <c r="Y1" s="135"/>
      <c r="Z1" s="134"/>
      <c r="AA1" s="133"/>
      <c r="AB1" s="133" t="s">
        <v>720</v>
      </c>
      <c r="AC1" s="82" t="s">
        <v>848</v>
      </c>
      <c r="AD1" s="82" t="s">
        <v>721</v>
      </c>
      <c r="AE1" s="82"/>
      <c r="AF1" s="134"/>
      <c r="AG1" s="134"/>
      <c r="AH1" s="134" t="s">
        <v>47</v>
      </c>
      <c r="AI1" s="136" t="s">
        <v>48</v>
      </c>
      <c r="AJ1" s="136" t="s">
        <v>49</v>
      </c>
      <c r="AK1" s="136" t="s">
        <v>57</v>
      </c>
      <c r="AL1" s="137" t="s">
        <v>58</v>
      </c>
      <c r="AM1" s="138" t="s">
        <v>80</v>
      </c>
      <c r="AN1" s="139" t="s">
        <v>55</v>
      </c>
      <c r="AO1" s="140" t="s">
        <v>56</v>
      </c>
      <c r="AP1" s="141" t="s">
        <v>82</v>
      </c>
      <c r="AQ1" s="136" t="s">
        <v>59</v>
      </c>
      <c r="AR1" s="136" t="s">
        <v>60</v>
      </c>
      <c r="AS1" s="141" t="s">
        <v>81</v>
      </c>
      <c r="AT1" s="139" t="s">
        <v>78</v>
      </c>
      <c r="AU1" s="140" t="s">
        <v>79</v>
      </c>
      <c r="AV1" s="136" t="s">
        <v>52</v>
      </c>
      <c r="AW1" s="136" t="s">
        <v>61</v>
      </c>
      <c r="AX1" s="136" t="s">
        <v>83</v>
      </c>
      <c r="AY1" s="136" t="s">
        <v>84</v>
      </c>
      <c r="AZ1" s="136" t="s">
        <v>85</v>
      </c>
      <c r="BA1" s="141" t="s">
        <v>86</v>
      </c>
      <c r="BB1" s="141" t="s">
        <v>87</v>
      </c>
      <c r="BC1" s="141" t="s">
        <v>88</v>
      </c>
      <c r="BD1" s="136" t="s">
        <v>89</v>
      </c>
      <c r="BE1" s="136" t="s">
        <v>90</v>
      </c>
      <c r="BF1" s="136" t="s">
        <v>91</v>
      </c>
      <c r="BG1" s="141" t="s">
        <v>92</v>
      </c>
      <c r="BH1" s="139" t="s">
        <v>93</v>
      </c>
      <c r="BI1" s="142" t="s">
        <v>94</v>
      </c>
      <c r="BJ1" s="136" t="s">
        <v>53</v>
      </c>
      <c r="BK1" s="136" t="s">
        <v>54</v>
      </c>
      <c r="BL1" s="137"/>
      <c r="BM1" s="137"/>
    </row>
    <row r="2" spans="1:65" hidden="1" x14ac:dyDescent="0.25">
      <c r="A2" s="85">
        <v>1</v>
      </c>
      <c r="B2" s="192" t="s">
        <v>321</v>
      </c>
      <c r="C2" s="193">
        <v>14.2075</v>
      </c>
      <c r="D2" s="193">
        <v>8.4624851076967786</v>
      </c>
      <c r="E2" s="193">
        <v>4.2240253411306039</v>
      </c>
      <c r="F2" s="193">
        <v>10.098061276379354</v>
      </c>
      <c r="G2" s="193">
        <v>7.07</v>
      </c>
      <c r="H2" s="137"/>
      <c r="I2" s="137"/>
      <c r="J2" s="137"/>
      <c r="K2" s="113"/>
      <c r="L2" s="193">
        <v>9.1802301950528484</v>
      </c>
      <c r="M2" s="193">
        <v>9.3852826510721243</v>
      </c>
      <c r="N2" s="193">
        <v>8.5669033695349484</v>
      </c>
      <c r="O2" s="113"/>
      <c r="P2" s="137"/>
      <c r="Q2" s="137"/>
      <c r="R2" s="137">
        <f>(AVERAGE(C2:Q2))*1</f>
        <v>8.8993109926083314</v>
      </c>
      <c r="S2" s="193">
        <v>18.490000000000002</v>
      </c>
      <c r="T2" s="193">
        <v>11.125</v>
      </c>
      <c r="U2" s="193">
        <v>15.05</v>
      </c>
      <c r="V2" s="193">
        <v>15.574999999999999</v>
      </c>
      <c r="W2" s="193">
        <v>13.227500000000001</v>
      </c>
      <c r="X2" s="143"/>
      <c r="Y2" s="143"/>
      <c r="Z2" s="143"/>
      <c r="AA2" s="113"/>
      <c r="AB2" s="193">
        <v>15.725000000000001</v>
      </c>
      <c r="AC2" s="193">
        <v>12.175000000000001</v>
      </c>
      <c r="AD2" s="193">
        <v>16.05</v>
      </c>
      <c r="AE2" s="113"/>
      <c r="AF2" s="143"/>
      <c r="AG2" s="143"/>
      <c r="AH2" s="144">
        <f t="shared" ref="AH2:AH14" si="0">AVERAGE(S2:AG2)</f>
        <v>14.677187500000002</v>
      </c>
      <c r="AI2" s="145">
        <f t="shared" ref="AI2:AI13" si="1">AVERAGE(C2:J2)</f>
        <v>8.812414345041347</v>
      </c>
      <c r="AJ2" s="145">
        <f>AVERAGE(K2:Q2)</f>
        <v>9.0441387385533076</v>
      </c>
      <c r="AK2" s="145">
        <f>AVERAGE(S2:Z2)</f>
        <v>14.693500000000004</v>
      </c>
      <c r="AL2" s="145">
        <f>AVERAGE(AA2:AG2)</f>
        <v>14.65</v>
      </c>
      <c r="AM2" s="146">
        <f t="shared" ref="AM2:AM13" si="2">R2/R$21*100</f>
        <v>100.32638727301271</v>
      </c>
      <c r="AN2" s="147">
        <f t="shared" ref="AN2:AN13" si="3">AI2/AI$21*100</f>
        <v>101.01001159239678</v>
      </c>
      <c r="AO2" s="148">
        <f t="shared" ref="AO2:AO13" si="4">AJ2/AJ$21*100</f>
        <v>99.235706911751549</v>
      </c>
      <c r="AP2" s="149">
        <f t="shared" ref="AP2:AP13" si="5">R2/AH2*100</f>
        <v>60.633626112689029</v>
      </c>
      <c r="AQ2" s="145">
        <f>AI2/AK2*AN2</f>
        <v>60.580670034343754</v>
      </c>
      <c r="AR2" s="145">
        <f>AJ2/AL2*AO2</f>
        <v>61.262901100907463</v>
      </c>
      <c r="AS2" s="146">
        <f t="shared" ref="AS2:AS13" si="6">AP2/AP$21*100</f>
        <v>113.02782479594877</v>
      </c>
      <c r="AT2" s="147">
        <f t="shared" ref="AT2:AT13" si="7">AQ2/AQ$21*100</f>
        <v>114.66518830156933</v>
      </c>
      <c r="AU2" s="148">
        <f t="shared" ref="AU2:AU13" si="8">AR2/AR$21*100</f>
        <v>111.39986349470072</v>
      </c>
      <c r="AV2" s="150">
        <f>SUMIF(Árjegyzék!C$3:C$255,Hibridválasztó!B2,Árjegyzék!M$3:M$255)</f>
        <v>42000</v>
      </c>
      <c r="AW2" s="151">
        <f>AV2/AV$11*100</f>
        <v>81.081081081081081</v>
      </c>
      <c r="AX2" s="152">
        <f>(SUM(Költségek!$B$16*R2)+(Költségek!$B$17))-((SUM(Költségek!$B$3:$B$12,$B$12)+Hibridválasztó!$AV2+R2*Költségek!$B$15)+((AH2-13.5)*R2*Költségek!$B$18))</f>
        <v>363058.30021287652</v>
      </c>
      <c r="AY2" s="153">
        <f>(SUM(Költségek!$B$16*AI2)+(Költségek!$B$17))-((SUM(Költségek!$B$3:$B$12,$B$12)+Hibridválasztó!$AV2+AI2*Költségek!$B$15)+((AK2-13.5)*AI2*Költségek!$B$18))</f>
        <v>357912.11256700481</v>
      </c>
      <c r="AZ2" s="153">
        <f>(SUM(Költségek!$B$16*AJ2)+(Költségek!$B$17))-((SUM(Költségek!$B$3:$B$12,$B$12)+Hibridválasztó!$AV2+AJ2*Költségek!$B$15)+((AL2-13.5)*AJ2*Költségek!$B$18))</f>
        <v>371639.42502723495</v>
      </c>
      <c r="BA2" s="152">
        <f t="shared" ref="BA2:BA13" si="9">AX2/AX$21*100</f>
        <v>105.32357501076619</v>
      </c>
      <c r="BB2" s="147">
        <f t="shared" ref="BB2:BB13" si="10">AY2/AY$21*100</f>
        <v>106.35595864978804</v>
      </c>
      <c r="BC2" s="148">
        <f t="shared" ref="BC2:BC13" si="11">AZ2/AZ$21*100</f>
        <v>103.71164255652918</v>
      </c>
      <c r="BD2" s="145">
        <f t="shared" ref="BD2:BF7" si="12">$AV2/(AX2-$AV2)*100</f>
        <v>13.081736236737083</v>
      </c>
      <c r="BE2" s="145">
        <f t="shared" si="12"/>
        <v>13.294836864190138</v>
      </c>
      <c r="BF2" s="145">
        <f t="shared" si="12"/>
        <v>12.741194411599869</v>
      </c>
      <c r="BG2" s="149">
        <f t="shared" ref="BG2:BI7" si="13">BD2/BD$21*100</f>
        <v>81.212720095768191</v>
      </c>
      <c r="BH2" s="147">
        <f t="shared" si="13"/>
        <v>80.26028672366489</v>
      </c>
      <c r="BI2" s="154">
        <f t="shared" si="13"/>
        <v>82.730450209900837</v>
      </c>
      <c r="BJ2" s="155">
        <f t="shared" ref="BJ2:BK7" si="14">BB2/BH2*100</f>
        <v>132.51380351526802</v>
      </c>
      <c r="BK2" s="155">
        <f t="shared" si="14"/>
        <v>125.36090676817979</v>
      </c>
      <c r="BL2" s="156">
        <f t="shared" ref="BL2:BL13" si="15">AN2*$AW2/100</f>
        <v>81.900009399240631</v>
      </c>
      <c r="BM2" s="156">
        <f>BK2*$AW2/100</f>
        <v>101.64397846068633</v>
      </c>
    </row>
    <row r="3" spans="1:65" hidden="1" x14ac:dyDescent="0.25">
      <c r="A3" s="85">
        <v>2</v>
      </c>
      <c r="B3" s="192" t="s">
        <v>113</v>
      </c>
      <c r="C3" s="193">
        <v>13.7925</v>
      </c>
      <c r="D3" s="193">
        <v>7.8272901456539898</v>
      </c>
      <c r="E3" s="193">
        <v>4.7066255614882619</v>
      </c>
      <c r="F3" s="193">
        <v>9.8498029494024912</v>
      </c>
      <c r="G3" s="193">
        <v>7.77</v>
      </c>
      <c r="H3" s="137"/>
      <c r="I3" s="137"/>
      <c r="J3" s="137"/>
      <c r="K3" s="113"/>
      <c r="L3" s="193">
        <v>8.6575246994297324</v>
      </c>
      <c r="M3" s="193">
        <v>7.6954002389486256</v>
      </c>
      <c r="N3" s="193">
        <v>9.3942912837649679</v>
      </c>
      <c r="O3" s="113"/>
      <c r="P3" s="137"/>
      <c r="Q3" s="137"/>
      <c r="R3" s="137">
        <f t="shared" ref="R3:R14" si="16">(AVERAGE(C3:Q3))*1</f>
        <v>8.7116793598360083</v>
      </c>
      <c r="S3" s="193">
        <v>19.454999999999998</v>
      </c>
      <c r="T3" s="193">
        <v>12.5</v>
      </c>
      <c r="U3" s="193">
        <v>15.475000000000001</v>
      </c>
      <c r="V3" s="193">
        <v>15.45</v>
      </c>
      <c r="W3" s="193">
        <v>13.522499999999999</v>
      </c>
      <c r="X3" s="143"/>
      <c r="Y3" s="143"/>
      <c r="Z3" s="143"/>
      <c r="AA3" s="113"/>
      <c r="AB3" s="193">
        <v>16.825000000000003</v>
      </c>
      <c r="AC3" s="193">
        <v>12.875</v>
      </c>
      <c r="AD3" s="193">
        <v>16.774999999999999</v>
      </c>
      <c r="AE3" s="113"/>
      <c r="AF3" s="143"/>
      <c r="AG3" s="143"/>
      <c r="AH3" s="144">
        <f t="shared" si="0"/>
        <v>15.3596875</v>
      </c>
      <c r="AI3" s="145">
        <f t="shared" si="1"/>
        <v>8.7892437313089484</v>
      </c>
      <c r="AJ3" s="145">
        <f t="shared" ref="AJ3:AJ22" si="17">AVERAGE(K3:Q3)</f>
        <v>8.582405407381108</v>
      </c>
      <c r="AK3" s="145">
        <f t="shared" ref="AK3:AK22" si="18">AVERAGE(S3:Z3)</f>
        <v>15.280499999999998</v>
      </c>
      <c r="AL3" s="145">
        <f t="shared" ref="AL3:AL22" si="19">AVERAGE(AA3:AG3)</f>
        <v>15.491666666666667</v>
      </c>
      <c r="AM3" s="146">
        <f t="shared" si="2"/>
        <v>98.211121959796984</v>
      </c>
      <c r="AN3" s="147">
        <f t="shared" si="3"/>
        <v>100.7444244479351</v>
      </c>
      <c r="AO3" s="148">
        <f t="shared" si="4"/>
        <v>94.169394369655308</v>
      </c>
      <c r="AP3" s="149">
        <f t="shared" si="5"/>
        <v>56.717816425861592</v>
      </c>
      <c r="AQ3" s="145">
        <f t="shared" ref="AQ3:AQ14" si="20">AI3/AK3*AN3</f>
        <v>57.947534507597382</v>
      </c>
      <c r="AR3" s="145">
        <f t="shared" ref="AR3:AR14" si="21">AJ3/AL3*AO3</f>
        <v>52.16997866258852</v>
      </c>
      <c r="AS3" s="146">
        <f t="shared" si="6"/>
        <v>105.72831989095701</v>
      </c>
      <c r="AT3" s="147">
        <f t="shared" si="7"/>
        <v>109.68127213116783</v>
      </c>
      <c r="AU3" s="148">
        <f t="shared" si="8"/>
        <v>94.865381774219031</v>
      </c>
      <c r="AV3" s="150">
        <f>SUMIF(Árjegyzék!C$3:C$255,Hibridválasztó!B3,Árjegyzék!M$3:M$255)</f>
        <v>47775</v>
      </c>
      <c r="AW3" s="151">
        <f t="shared" ref="AW3:AW14" si="22">AV3/AV$11*100</f>
        <v>92.229729729729726</v>
      </c>
      <c r="AX3" s="152">
        <f>(SUM(Költségek!$B$16*R3)+(Költségek!$B$17))-((SUM(Költségek!$B$3:$B$12,$B$12)+Hibridválasztó!$AV3+R3*Költségek!$B$15)+((AH3-13.5)*R3*Költségek!$B$18))</f>
        <v>342463.34893337183</v>
      </c>
      <c r="AY3" s="153">
        <f>(SUM(Költségek!$B$16*AI3)+(Költségek!$B$17))-((SUM(Költségek!$B$3:$B$12,$B$12)+Hibridválasztó!$AV3+AI3*Költségek!$B$15)+((AK3-13.5)*AI3*Költségek!$B$18))</f>
        <v>347395.56423490169</v>
      </c>
      <c r="AZ3" s="153">
        <f>(SUM(Költségek!$B$16*AJ3)+(Költségek!$B$17))-((SUM(Költségek!$B$3:$B$12,$B$12)+Hibridválasztó!$AV3+AJ3*Költségek!$B$15)+((AL3-13.5)*AJ3*Költségek!$B$18))</f>
        <v>334260.95241154317</v>
      </c>
      <c r="BA3" s="152">
        <f t="shared" si="9"/>
        <v>99.348959102913014</v>
      </c>
      <c r="BB3" s="147">
        <f t="shared" si="10"/>
        <v>103.23089654578266</v>
      </c>
      <c r="BC3" s="148">
        <f t="shared" si="11"/>
        <v>93.280610405019544</v>
      </c>
      <c r="BD3" s="145">
        <f t="shared" si="12"/>
        <v>16.212042373891673</v>
      </c>
      <c r="BE3" s="145">
        <f t="shared" si="12"/>
        <v>15.945167222415527</v>
      </c>
      <c r="BF3" s="145">
        <f t="shared" si="12"/>
        <v>16.676210333472198</v>
      </c>
      <c r="BG3" s="149">
        <f t="shared" si="13"/>
        <v>100.64597203803562</v>
      </c>
      <c r="BH3" s="147">
        <f t="shared" si="13"/>
        <v>96.260202829183868</v>
      </c>
      <c r="BI3" s="154">
        <f t="shared" si="13"/>
        <v>108.28108763705144</v>
      </c>
      <c r="BJ3" s="155">
        <f t="shared" si="14"/>
        <v>107.24151156108455</v>
      </c>
      <c r="BK3" s="155">
        <f t="shared" si="14"/>
        <v>86.146724641045196</v>
      </c>
      <c r="BL3" s="156">
        <f t="shared" si="15"/>
        <v>92.91631038610231</v>
      </c>
      <c r="BM3" s="156">
        <f t="shared" ref="BM3:BM40" si="23">BK3*$AW3/100</f>
        <v>79.452891307450457</v>
      </c>
    </row>
    <row r="4" spans="1:65" hidden="1" x14ac:dyDescent="0.25">
      <c r="A4" s="85">
        <v>3</v>
      </c>
      <c r="B4" s="192" t="s">
        <v>826</v>
      </c>
      <c r="C4" s="193">
        <v>14.3025</v>
      </c>
      <c r="D4" s="193">
        <v>7.3540508880897892</v>
      </c>
      <c r="E4" s="193">
        <v>4.1783922366302217</v>
      </c>
      <c r="F4" s="193">
        <v>9.6188321044156275</v>
      </c>
      <c r="G4" s="193">
        <v>8.34</v>
      </c>
      <c r="H4" s="137"/>
      <c r="I4" s="137"/>
      <c r="J4" s="137"/>
      <c r="K4" s="113"/>
      <c r="L4" s="193">
        <v>7.9874845628564159</v>
      </c>
      <c r="M4" s="193">
        <v>9.083935735395837</v>
      </c>
      <c r="N4" s="193">
        <v>8.9334168755221377</v>
      </c>
      <c r="O4" s="113"/>
      <c r="P4" s="137"/>
      <c r="Q4" s="137"/>
      <c r="R4" s="137">
        <f t="shared" si="16"/>
        <v>8.7248265503637548</v>
      </c>
      <c r="S4" s="193">
        <v>19.592500000000001</v>
      </c>
      <c r="T4" s="193">
        <v>16.5</v>
      </c>
      <c r="U4" s="193">
        <v>15.425000000000001</v>
      </c>
      <c r="V4" s="193">
        <v>14.395000000000001</v>
      </c>
      <c r="W4" s="193">
        <v>14.01</v>
      </c>
      <c r="X4" s="143"/>
      <c r="Y4" s="143"/>
      <c r="Z4" s="143"/>
      <c r="AA4" s="113"/>
      <c r="AB4" s="193">
        <v>16.925000000000001</v>
      </c>
      <c r="AC4" s="193">
        <v>12.574999999999999</v>
      </c>
      <c r="AD4" s="193">
        <v>18</v>
      </c>
      <c r="AE4" s="113"/>
      <c r="AF4" s="143"/>
      <c r="AG4" s="143"/>
      <c r="AH4" s="144">
        <f t="shared" si="0"/>
        <v>15.9278125</v>
      </c>
      <c r="AI4" s="145">
        <f t="shared" si="1"/>
        <v>8.7587550458271295</v>
      </c>
      <c r="AJ4" s="145">
        <f t="shared" si="17"/>
        <v>8.6682790579247975</v>
      </c>
      <c r="AK4" s="145">
        <f t="shared" si="18"/>
        <v>15.984500000000001</v>
      </c>
      <c r="AL4" s="145">
        <f t="shared" si="19"/>
        <v>15.833333333333334</v>
      </c>
      <c r="AM4" s="146">
        <f t="shared" si="2"/>
        <v>98.359336819299514</v>
      </c>
      <c r="AN4" s="147">
        <f t="shared" si="3"/>
        <v>100.39495580592914</v>
      </c>
      <c r="AO4" s="148">
        <f t="shared" si="4"/>
        <v>95.1116325045558</v>
      </c>
      <c r="AP4" s="149">
        <f t="shared" si="5"/>
        <v>54.777305737142214</v>
      </c>
      <c r="AQ4" s="145">
        <f t="shared" si="20"/>
        <v>55.011719211784765</v>
      </c>
      <c r="AR4" s="145">
        <f t="shared" si="21"/>
        <v>52.070789823428235</v>
      </c>
      <c r="AS4" s="146">
        <f t="shared" si="6"/>
        <v>102.11099207797736</v>
      </c>
      <c r="AT4" s="147">
        <f t="shared" si="7"/>
        <v>104.12445320654815</v>
      </c>
      <c r="AU4" s="148">
        <f t="shared" si="8"/>
        <v>94.68501775383983</v>
      </c>
      <c r="AV4" s="150">
        <f>SUMIF(Árjegyzék!C$3:C$255,Hibridválasztó!B4,Árjegyzék!M$3:M$255)</f>
        <v>47166.000000000007</v>
      </c>
      <c r="AW4" s="151">
        <f t="shared" si="22"/>
        <v>91.054054054054063</v>
      </c>
      <c r="AX4" s="152">
        <f>(SUM(Költségek!$B$16*R4)+(Költségek!$B$17))-((SUM(Költségek!$B$3:$B$12,$B$12)+Hibridválasztó!$AV4+R4*Költségek!$B$15)+((AH4-13.5)*R4*Költségek!$B$18))</f>
        <v>340569.16656160541</v>
      </c>
      <c r="AY4" s="153">
        <f>(SUM(Költségek!$B$16*AI4)+(Költségek!$B$17))-((SUM(Költségek!$B$3:$B$12,$B$12)+Hibridválasztó!$AV4+AI4*Költségek!$B$15)+((AK4-13.5)*AI4*Költségek!$B$18))</f>
        <v>342186.92073191132</v>
      </c>
      <c r="AZ4" s="153">
        <f>(SUM(Költségek!$B$16*AJ4)+(Költségek!$B$17))-((SUM(Költségek!$B$3:$B$12,$B$12)+Hibridválasztó!$AV4+AJ4*Költségek!$B$15)+((AL4-13.5)*AJ4*Költségek!$B$18))</f>
        <v>337867.28496396675</v>
      </c>
      <c r="BA4" s="152">
        <f>AX4/AX$21*100</f>
        <v>98.799454907581747</v>
      </c>
      <c r="BB4" s="147">
        <f>AY4/AY$21*100</f>
        <v>101.68311357456001</v>
      </c>
      <c r="BC4" s="148">
        <f>AZ4/AZ$21*100</f>
        <v>94.287012437283806</v>
      </c>
      <c r="BD4" s="145">
        <f>$AV4/(AX4-$AV4)*100</f>
        <v>16.075491124631959</v>
      </c>
      <c r="BE4" s="145">
        <f>$AV4/(AY4-$AV4)*100</f>
        <v>15.987340790268991</v>
      </c>
      <c r="BF4" s="145">
        <f>$AV4/(AZ4-$AV4)*100</f>
        <v>16.224902482232359</v>
      </c>
      <c r="BG4" s="149">
        <f>BD4/BD$21*100</f>
        <v>99.798248296770012</v>
      </c>
      <c r="BH4" s="147">
        <f>BE4/BE$21*100</f>
        <v>96.514802617256194</v>
      </c>
      <c r="BI4" s="154">
        <f>BF4/BF$21*100</f>
        <v>105.35067934798693</v>
      </c>
      <c r="BJ4" s="155">
        <f t="shared" si="14"/>
        <v>105.35494122885949</v>
      </c>
      <c r="BK4" s="155">
        <f t="shared" si="14"/>
        <v>89.498248156370792</v>
      </c>
      <c r="BL4" s="156">
        <f>AN4*$AW4/100</f>
        <v>91.413677327074396</v>
      </c>
      <c r="BM4" s="156">
        <f>BK4*$AW4/100</f>
        <v>81.491783253733303</v>
      </c>
    </row>
    <row r="5" spans="1:65" hidden="1" x14ac:dyDescent="0.25">
      <c r="A5" s="85">
        <v>4</v>
      </c>
      <c r="B5" s="192" t="s">
        <v>709</v>
      </c>
      <c r="C5" s="193">
        <v>14.635</v>
      </c>
      <c r="D5" s="193">
        <v>7.8338282299952766</v>
      </c>
      <c r="E5" s="193">
        <v>4.3557462496821762</v>
      </c>
      <c r="F5" s="193">
        <v>9.8919145690312735</v>
      </c>
      <c r="G5" s="193">
        <v>7.19</v>
      </c>
      <c r="H5" s="137"/>
      <c r="I5" s="137"/>
      <c r="J5" s="137"/>
      <c r="K5" s="113"/>
      <c r="L5" s="193">
        <v>8.7706244778613183</v>
      </c>
      <c r="M5" s="193">
        <v>9.4370621895239886</v>
      </c>
      <c r="N5" s="193">
        <v>9.5803397382344748</v>
      </c>
      <c r="O5" s="113"/>
      <c r="P5" s="137"/>
      <c r="Q5" s="137"/>
      <c r="R5" s="137">
        <f t="shared" si="16"/>
        <v>8.961814431791062</v>
      </c>
      <c r="S5" s="193">
        <v>19.490000000000002</v>
      </c>
      <c r="T5" s="193">
        <v>13.875</v>
      </c>
      <c r="U5" s="193">
        <v>15.649999999999999</v>
      </c>
      <c r="V5" s="193">
        <v>15.824999999999999</v>
      </c>
      <c r="W5" s="193">
        <v>13.522500000000001</v>
      </c>
      <c r="X5" s="143"/>
      <c r="Y5" s="143"/>
      <c r="Z5" s="143"/>
      <c r="AA5" s="113"/>
      <c r="AB5" s="193">
        <v>16.725000000000001</v>
      </c>
      <c r="AC5" s="193">
        <v>12.75</v>
      </c>
      <c r="AD5" s="193">
        <v>19.55</v>
      </c>
      <c r="AE5" s="113"/>
      <c r="AF5" s="143"/>
      <c r="AG5" s="143"/>
      <c r="AH5" s="144">
        <f t="shared" si="0"/>
        <v>15.9234375</v>
      </c>
      <c r="AI5" s="145">
        <f t="shared" si="1"/>
        <v>8.7812978097417442</v>
      </c>
      <c r="AJ5" s="145">
        <f t="shared" si="17"/>
        <v>9.2626754685399266</v>
      </c>
      <c r="AK5" s="145">
        <f t="shared" si="18"/>
        <v>15.672500000000003</v>
      </c>
      <c r="AL5" s="145">
        <f t="shared" si="19"/>
        <v>16.341666666666669</v>
      </c>
      <c r="AM5" s="146">
        <f t="shared" si="2"/>
        <v>101.0310198283364</v>
      </c>
      <c r="AN5" s="147">
        <f t="shared" si="3"/>
        <v>100.65334638485388</v>
      </c>
      <c r="AO5" s="148">
        <f t="shared" si="4"/>
        <v>101.63357447142963</v>
      </c>
      <c r="AP5" s="149">
        <f t="shared" si="5"/>
        <v>56.280651911944659</v>
      </c>
      <c r="AQ5" s="145">
        <f t="shared" si="20"/>
        <v>56.396044673950826</v>
      </c>
      <c r="AR5" s="145">
        <f t="shared" si="21"/>
        <v>57.607270802847736</v>
      </c>
      <c r="AS5" s="146">
        <f t="shared" si="6"/>
        <v>104.91339660079824</v>
      </c>
      <c r="AT5" s="147">
        <f t="shared" si="7"/>
        <v>106.74466093452378</v>
      </c>
      <c r="AU5" s="148">
        <f t="shared" si="8"/>
        <v>104.75250091681403</v>
      </c>
      <c r="AV5" s="150">
        <f>SUMIF(Árjegyzék!C$3:C$255,Hibridválasztó!B5,Árjegyzék!M$3:M$255)</f>
        <v>42000</v>
      </c>
      <c r="AW5" s="151">
        <f t="shared" si="22"/>
        <v>81.081081081081081</v>
      </c>
      <c r="AX5" s="152">
        <f>(SUM(Költségek!$B$16*R5)+(Költségek!$B$17))-((SUM(Költségek!$B$3:$B$12,$B$12)+Hibridválasztó!$AV5+R5*Költségek!$B$15)+((AH5-13.5)*R5*Költségek!$B$18))</f>
        <v>359342.85921532311</v>
      </c>
      <c r="AY5" s="153">
        <f>(SUM(Költségek!$B$16*AI5)+(Költségek!$B$17))-((SUM(Költségek!$B$3:$B$12,$B$12)+Hibridválasztó!$AV5+AI5*Költségek!$B$15)+((AK5-13.5)*AI5*Költségek!$B$18))</f>
        <v>350446.78225075186</v>
      </c>
      <c r="AZ5" s="153">
        <f>(SUM(Költségek!$B$16*AJ5)+(Költségek!$B$17))-((SUM(Költségek!$B$3:$B$12,$B$12)+Hibridválasztó!$AV5+AJ5*Költségek!$B$15)+((AL5-13.5)*AJ5*Költségek!$B$18))</f>
        <v>374037.18153174955</v>
      </c>
      <c r="BA5" s="152">
        <f t="shared" si="9"/>
        <v>104.24572187154739</v>
      </c>
      <c r="BB5" s="147">
        <f t="shared" si="10"/>
        <v>104.1375862210713</v>
      </c>
      <c r="BC5" s="148">
        <f t="shared" si="11"/>
        <v>104.38077303297308</v>
      </c>
      <c r="BD5" s="145">
        <f t="shared" si="12"/>
        <v>13.234896825424455</v>
      </c>
      <c r="BE5" s="145">
        <f t="shared" si="12"/>
        <v>13.616611492434405</v>
      </c>
      <c r="BF5" s="145">
        <f t="shared" si="12"/>
        <v>12.649185794869766</v>
      </c>
      <c r="BG5" s="149">
        <f t="shared" si="13"/>
        <v>82.163556268709797</v>
      </c>
      <c r="BH5" s="147">
        <f t="shared" si="13"/>
        <v>82.202824581564258</v>
      </c>
      <c r="BI5" s="154">
        <f t="shared" si="13"/>
        <v>82.133024722197618</v>
      </c>
      <c r="BJ5" s="155">
        <f t="shared" si="14"/>
        <v>126.6837079518389</v>
      </c>
      <c r="BK5" s="155">
        <f t="shared" si="14"/>
        <v>127.08745767737773</v>
      </c>
      <c r="BL5" s="156">
        <f t="shared" si="15"/>
        <v>81.610821393124766</v>
      </c>
      <c r="BM5" s="156">
        <f t="shared" si="23"/>
        <v>103.04388460327924</v>
      </c>
    </row>
    <row r="6" spans="1:65" hidden="1" x14ac:dyDescent="0.25">
      <c r="A6" s="85">
        <v>5</v>
      </c>
      <c r="B6" s="192" t="s">
        <v>128</v>
      </c>
      <c r="C6" s="193">
        <v>15.23</v>
      </c>
      <c r="D6" s="193">
        <v>6.4091387890014886</v>
      </c>
      <c r="E6" s="193">
        <v>3.4854627510806</v>
      </c>
      <c r="F6" s="193">
        <v>9.5960123739299927</v>
      </c>
      <c r="G6" s="193">
        <v>6.9175000000000004</v>
      </c>
      <c r="H6" s="137"/>
      <c r="I6" s="137"/>
      <c r="J6" s="137"/>
      <c r="K6" s="113"/>
      <c r="L6" s="193">
        <v>7.7187080018887793</v>
      </c>
      <c r="M6" s="193">
        <v>8.0958907124441915</v>
      </c>
      <c r="N6" s="193">
        <v>9.4038429406850437</v>
      </c>
      <c r="O6" s="113"/>
      <c r="P6" s="137"/>
      <c r="Q6" s="137"/>
      <c r="R6" s="137">
        <f t="shared" si="16"/>
        <v>8.3570694461287616</v>
      </c>
      <c r="S6" s="193">
        <v>21.75</v>
      </c>
      <c r="T6" s="193">
        <v>20.375</v>
      </c>
      <c r="U6" s="193">
        <v>18</v>
      </c>
      <c r="V6" s="193">
        <v>16.05</v>
      </c>
      <c r="W6" s="193">
        <v>14.227499999999999</v>
      </c>
      <c r="X6" s="143"/>
      <c r="Y6" s="143"/>
      <c r="Z6" s="143"/>
      <c r="AA6" s="113"/>
      <c r="AB6" s="193">
        <v>18.074999999999999</v>
      </c>
      <c r="AC6" s="193">
        <v>13.175000000000001</v>
      </c>
      <c r="AD6" s="193">
        <v>21.024999999999999</v>
      </c>
      <c r="AE6" s="113"/>
      <c r="AF6" s="143"/>
      <c r="AG6" s="143"/>
      <c r="AH6" s="144">
        <f t="shared" si="0"/>
        <v>17.834687500000001</v>
      </c>
      <c r="AI6" s="145">
        <f t="shared" si="1"/>
        <v>8.3276227828024165</v>
      </c>
      <c r="AJ6" s="145">
        <f t="shared" si="17"/>
        <v>8.4061472183393366</v>
      </c>
      <c r="AK6" s="145">
        <f t="shared" si="18"/>
        <v>18.080500000000001</v>
      </c>
      <c r="AL6" s="145">
        <f t="shared" si="19"/>
        <v>17.425000000000001</v>
      </c>
      <c r="AM6" s="146">
        <f t="shared" si="2"/>
        <v>94.213426906439196</v>
      </c>
      <c r="AN6" s="147">
        <f t="shared" si="3"/>
        <v>95.453214169542406</v>
      </c>
      <c r="AO6" s="148">
        <f t="shared" si="4"/>
        <v>92.235422933106662</v>
      </c>
      <c r="AP6" s="149">
        <f t="shared" si="5"/>
        <v>46.858513479020928</v>
      </c>
      <c r="AQ6" s="145">
        <f t="shared" si="20"/>
        <v>43.964401482812967</v>
      </c>
      <c r="AR6" s="145">
        <f t="shared" si="21"/>
        <v>44.496100081577438</v>
      </c>
      <c r="AS6" s="146">
        <f t="shared" si="6"/>
        <v>87.349482313032922</v>
      </c>
      <c r="AT6" s="147">
        <f t="shared" si="7"/>
        <v>83.214437406100771</v>
      </c>
      <c r="AU6" s="148">
        <f t="shared" si="8"/>
        <v>80.911275601684565</v>
      </c>
      <c r="AV6" s="150">
        <f>SUMIF(Árjegyzék!C$3:C$255,Hibridválasztó!B6,Árjegyzék!M$3:M$255)</f>
        <v>47208</v>
      </c>
      <c r="AW6" s="151">
        <f t="shared" si="22"/>
        <v>91.13513513513513</v>
      </c>
      <c r="AX6" s="152">
        <f>(SUM(Költségek!$B$16*R6)+(Költségek!$B$17))-((SUM(Költségek!$B$3:$B$12,$B$12)+Hibridválasztó!$AV6+R6*Költségek!$B$15)+((AH6-13.5)*R6*Költségek!$B$18))</f>
        <v>308965.00975473679</v>
      </c>
      <c r="AY6" s="153">
        <f>(SUM(Költségek!$B$16*AI6)+(Költségek!$B$17))-((SUM(Költségek!$B$3:$B$12,$B$12)+Hibridválasztó!$AV6+AI6*Költségek!$B$15)+((AK6-13.5)*AI6*Költségek!$B$18))</f>
        <v>305967.40597826452</v>
      </c>
      <c r="AZ6" s="153">
        <f>(SUM(Költségek!$B$16*AJ6)+(Költségek!$B$17))-((SUM(Költségek!$B$3:$B$12,$B$12)+Hibridválasztó!$AV6+AJ6*Költségek!$B$15)+((AL6-13.5)*AJ6*Költségek!$B$18))</f>
        <v>313982.18422448955</v>
      </c>
      <c r="BA6" s="152">
        <f>AX6/AX$21*100</f>
        <v>89.631057495517325</v>
      </c>
      <c r="BB6" s="147">
        <f>AY6/AY$21*100</f>
        <v>90.920244484084392</v>
      </c>
      <c r="BC6" s="148">
        <f>AZ6/AZ$21*100</f>
        <v>87.621511245805493</v>
      </c>
      <c r="BD6" s="145">
        <f>$AV6/(AX6-$AV6)*100</f>
        <v>18.035047101215486</v>
      </c>
      <c r="BE6" s="145">
        <f>$AV6/(AY6-$AV6)*100</f>
        <v>18.243974483372178</v>
      </c>
      <c r="BF6" s="145">
        <f>$AV6/(AZ6-$AV6)*100</f>
        <v>17.695865189217347</v>
      </c>
      <c r="BG6" s="149">
        <f>BD6/BD$21*100</f>
        <v>111.96336676104211</v>
      </c>
      <c r="BH6" s="147">
        <f>BE6/BE$21*100</f>
        <v>110.13799100902872</v>
      </c>
      <c r="BI6" s="154">
        <f>BF6/BF$21*100</f>
        <v>114.90185665990755</v>
      </c>
      <c r="BJ6" s="155">
        <f t="shared" si="14"/>
        <v>82.551210214676132</v>
      </c>
      <c r="BK6" s="155">
        <f t="shared" si="14"/>
        <v>76.257698346121742</v>
      </c>
      <c r="BL6" s="156">
        <f>AN6*$AW6/100</f>
        <v>86.99141572424243</v>
      </c>
      <c r="BM6" s="156">
        <f>BK6*$AW6/100</f>
        <v>69.497556438681755</v>
      </c>
    </row>
    <row r="7" spans="1:65" hidden="1" x14ac:dyDescent="0.25">
      <c r="A7" s="85">
        <v>6</v>
      </c>
      <c r="B7" s="192" t="s">
        <v>827</v>
      </c>
      <c r="C7" s="193">
        <v>15.305</v>
      </c>
      <c r="D7" s="193">
        <v>7.3684210526315788</v>
      </c>
      <c r="E7" s="193">
        <v>4.2342444274938549</v>
      </c>
      <c r="F7" s="193">
        <v>9.9278010848376965</v>
      </c>
      <c r="G7" s="193">
        <v>6.27</v>
      </c>
      <c r="H7" s="137"/>
      <c r="I7" s="137"/>
      <c r="J7" s="137"/>
      <c r="K7" s="113"/>
      <c r="L7" s="193">
        <v>7.5356075878101043</v>
      </c>
      <c r="M7" s="193">
        <v>9.5896151669496295</v>
      </c>
      <c r="N7" s="193">
        <v>10.905653021442497</v>
      </c>
      <c r="O7" s="113"/>
      <c r="P7" s="137"/>
      <c r="Q7" s="137"/>
      <c r="R7" s="137">
        <f t="shared" si="16"/>
        <v>8.8920427926456682</v>
      </c>
      <c r="S7" s="193">
        <v>18.6875</v>
      </c>
      <c r="T7" s="193">
        <v>14.75</v>
      </c>
      <c r="U7" s="193">
        <v>15.924999999999999</v>
      </c>
      <c r="V7" s="193">
        <v>16.599999999999998</v>
      </c>
      <c r="W7" s="193">
        <v>13.812499999999998</v>
      </c>
      <c r="X7" s="143"/>
      <c r="Y7" s="143"/>
      <c r="Z7" s="143"/>
      <c r="AA7" s="113"/>
      <c r="AB7" s="193">
        <v>16.5</v>
      </c>
      <c r="AC7" s="193">
        <v>12.475</v>
      </c>
      <c r="AD7" s="193">
        <v>19.975000000000001</v>
      </c>
      <c r="AE7" s="113"/>
      <c r="AF7" s="143"/>
      <c r="AG7" s="143"/>
      <c r="AH7" s="144">
        <f t="shared" si="0"/>
        <v>16.090624999999999</v>
      </c>
      <c r="AI7" s="145">
        <f t="shared" si="1"/>
        <v>8.6210933129926239</v>
      </c>
      <c r="AJ7" s="145">
        <f t="shared" si="17"/>
        <v>9.3436252587340771</v>
      </c>
      <c r="AK7" s="145">
        <f t="shared" si="18"/>
        <v>15.954999999999998</v>
      </c>
      <c r="AL7" s="145">
        <f t="shared" si="19"/>
        <v>16.316666666666666</v>
      </c>
      <c r="AM7" s="146">
        <f t="shared" si="2"/>
        <v>100.24444921681517</v>
      </c>
      <c r="AN7" s="147">
        <f t="shared" si="3"/>
        <v>98.817043932406406</v>
      </c>
      <c r="AO7" s="148">
        <f t="shared" si="4"/>
        <v>102.52178615045121</v>
      </c>
      <c r="AP7" s="149">
        <f t="shared" si="5"/>
        <v>55.26225856761728</v>
      </c>
      <c r="AQ7" s="145">
        <f t="shared" si="20"/>
        <v>53.394607123495291</v>
      </c>
      <c r="AR7" s="145">
        <f t="shared" si="21"/>
        <v>58.708385126407933</v>
      </c>
      <c r="AS7" s="146">
        <f t="shared" si="6"/>
        <v>103.01499810683275</v>
      </c>
      <c r="AT7" s="147">
        <f t="shared" si="7"/>
        <v>101.06363426870317</v>
      </c>
      <c r="AU7" s="148">
        <f t="shared" si="8"/>
        <v>106.75475649290279</v>
      </c>
      <c r="AV7" s="150">
        <f>SUMIF(Árjegyzék!C$3:C$255,Hibridválasztó!B7,Árjegyzék!M$3:M$255)</f>
        <v>51800</v>
      </c>
      <c r="AW7" s="151">
        <f t="shared" si="22"/>
        <v>100</v>
      </c>
      <c r="AX7" s="152">
        <f>(SUM(Költségek!$B$16*R7)+(Költségek!$B$17))-((SUM(Költségek!$B$3:$B$12,$B$12)+Hibridválasztó!$AV7+R7*Költségek!$B$15)+((AH7-13.5)*R7*Költségek!$B$18))</f>
        <v>344565.80280848994</v>
      </c>
      <c r="AY7" s="153">
        <f>(SUM(Költségek!$B$16*AI7)+(Költségek!$B$17))-((SUM(Költségek!$B$3:$B$12,$B$12)+Hibridválasztó!$AV7+AI7*Költségek!$B$15)+((AK7-13.5)*AI7*Költségek!$B$18))</f>
        <v>329835.93695489422</v>
      </c>
      <c r="AZ7" s="153">
        <f>(SUM(Költségek!$B$16*AJ7)+(Költségek!$B$17))-((SUM(Költségek!$B$3:$B$12,$B$12)+Hibridválasztó!$AV7+AJ7*Költségek!$B$15)+((AL7-13.5)*AJ7*Költségek!$B$18))</f>
        <v>369008.11314114457</v>
      </c>
      <c r="BA7" s="152">
        <f t="shared" si="9"/>
        <v>99.958883069099272</v>
      </c>
      <c r="BB7" s="147">
        <f t="shared" si="10"/>
        <v>98.012936808394514</v>
      </c>
      <c r="BC7" s="148">
        <f t="shared" si="11"/>
        <v>102.97733489322098</v>
      </c>
      <c r="BD7" s="145">
        <f t="shared" si="12"/>
        <v>17.693323299061841</v>
      </c>
      <c r="BE7" s="145">
        <f t="shared" si="12"/>
        <v>18.630685143555205</v>
      </c>
      <c r="BF7" s="145">
        <f t="shared" si="12"/>
        <v>16.329973242819023</v>
      </c>
      <c r="BG7" s="149">
        <f t="shared" si="13"/>
        <v>109.84191139822646</v>
      </c>
      <c r="BH7" s="147">
        <f t="shared" si="13"/>
        <v>112.47254454905654</v>
      </c>
      <c r="BI7" s="154">
        <f t="shared" si="13"/>
        <v>106.03291925787461</v>
      </c>
      <c r="BJ7" s="155">
        <f t="shared" si="14"/>
        <v>87.14387782490752</v>
      </c>
      <c r="BK7" s="155">
        <f t="shared" si="14"/>
        <v>97.11826818874772</v>
      </c>
      <c r="BL7" s="156">
        <f t="shared" si="15"/>
        <v>98.81704393240642</v>
      </c>
      <c r="BM7" s="156">
        <f t="shared" si="23"/>
        <v>97.11826818874772</v>
      </c>
    </row>
    <row r="8" spans="1:65" hidden="1" x14ac:dyDescent="0.25">
      <c r="A8" s="85">
        <v>7</v>
      </c>
      <c r="B8" s="192" t="s">
        <v>707</v>
      </c>
      <c r="C8" s="193">
        <v>15.27</v>
      </c>
      <c r="D8" s="193">
        <v>7.2060586248229272</v>
      </c>
      <c r="E8" s="193">
        <v>4.3659271972201026</v>
      </c>
      <c r="F8" s="193">
        <v>9.8726120857699797</v>
      </c>
      <c r="G8" s="193">
        <v>7.5925000000000002</v>
      </c>
      <c r="H8" s="137"/>
      <c r="I8" s="137"/>
      <c r="J8" s="137"/>
      <c r="K8" s="113"/>
      <c r="L8" s="193">
        <v>7.8787321564781516</v>
      </c>
      <c r="M8" s="193">
        <v>8.3478431742438541</v>
      </c>
      <c r="N8" s="193">
        <v>9.7774436090225567</v>
      </c>
      <c r="O8" s="113"/>
      <c r="P8" s="137"/>
      <c r="Q8" s="137"/>
      <c r="R8" s="137">
        <f t="shared" si="16"/>
        <v>8.7888896059446964</v>
      </c>
      <c r="S8" s="193">
        <v>20.552499999999998</v>
      </c>
      <c r="T8" s="193">
        <v>16</v>
      </c>
      <c r="U8" s="193">
        <v>16.125</v>
      </c>
      <c r="V8" s="193">
        <v>16.575000000000003</v>
      </c>
      <c r="W8" s="193">
        <v>14.29</v>
      </c>
      <c r="X8" s="143"/>
      <c r="Y8" s="143"/>
      <c r="Z8" s="143"/>
      <c r="AA8" s="113"/>
      <c r="AB8" s="193">
        <v>17.075000000000003</v>
      </c>
      <c r="AC8" s="193">
        <v>12.824999999999999</v>
      </c>
      <c r="AD8" s="193">
        <v>19</v>
      </c>
      <c r="AE8" s="113"/>
      <c r="AF8" s="143"/>
      <c r="AG8" s="143"/>
      <c r="AH8" s="144">
        <f t="shared" si="0"/>
        <v>16.555312499999999</v>
      </c>
      <c r="AI8" s="145">
        <f t="shared" si="1"/>
        <v>8.8614195815626022</v>
      </c>
      <c r="AJ8" s="145">
        <f t="shared" si="17"/>
        <v>8.6680063132481866</v>
      </c>
      <c r="AK8" s="145">
        <f t="shared" si="18"/>
        <v>16.708499999999997</v>
      </c>
      <c r="AL8" s="145">
        <f t="shared" si="19"/>
        <v>16.3</v>
      </c>
      <c r="AM8" s="146">
        <f t="shared" si="2"/>
        <v>99.081551710929276</v>
      </c>
      <c r="AN8" s="147">
        <f t="shared" si="3"/>
        <v>101.57172139351222</v>
      </c>
      <c r="AO8" s="148">
        <f t="shared" si="4"/>
        <v>95.108639846927218</v>
      </c>
      <c r="AP8" s="149">
        <f t="shared" si="5"/>
        <v>53.088032049800916</v>
      </c>
      <c r="AQ8" s="145">
        <f t="shared" si="20"/>
        <v>53.868967345332642</v>
      </c>
      <c r="AR8" s="145">
        <f t="shared" si="21"/>
        <v>50.57682764647933</v>
      </c>
      <c r="AS8" s="146">
        <f t="shared" si="6"/>
        <v>98.961997986639943</v>
      </c>
      <c r="AT8" s="147">
        <f t="shared" si="7"/>
        <v>101.96148838832448</v>
      </c>
      <c r="AU8" s="148">
        <f t="shared" si="8"/>
        <v>91.968411462142541</v>
      </c>
      <c r="AV8" s="150">
        <f>SUMIF(Árjegyzék!C$3:C$255,Hibridválasztó!B8,Árjegyzék!M$3:M$255)</f>
        <v>46060</v>
      </c>
      <c r="AW8" s="151">
        <f t="shared" si="22"/>
        <v>88.918918918918919</v>
      </c>
      <c r="AX8" s="152">
        <f>(SUM(Költségek!$B$16*R8)+(Költségek!$B$17))-((SUM(Költségek!$B$3:$B$12,$B$12)+Hibridválasztó!$AV8+R8*Költségek!$B$15)+((AH8-13.5)*R8*Költségek!$B$18))</f>
        <v>341717.76369459101</v>
      </c>
      <c r="AY8" s="153">
        <f>(SUM(Költségek!$B$16*AI8)+(Költségek!$B$17))-((SUM(Költségek!$B$3:$B$12,$B$12)+Hibridválasztó!$AV8+AI8*Költségek!$B$15)+((AK8-13.5)*AI8*Költségek!$B$18))</f>
        <v>344951.33772003191</v>
      </c>
      <c r="AZ8" s="153">
        <f>(SUM(Költségek!$B$16*AJ8)+(Költségek!$B$17))-((SUM(Költségek!$B$3:$B$12,$B$12)+Hibridválasztó!$AV8+AJ8*Költségek!$B$15)+((AL8-13.5)*AJ8*Költségek!$B$18))</f>
        <v>336295.98106929567</v>
      </c>
      <c r="BA8" s="152">
        <f t="shared" si="9"/>
        <v>99.132664081486411</v>
      </c>
      <c r="BB8" s="147">
        <f t="shared" si="10"/>
        <v>102.50457842181153</v>
      </c>
      <c r="BC8" s="148">
        <f t="shared" si="11"/>
        <v>93.848516150567548</v>
      </c>
      <c r="BD8" s="145">
        <f t="shared" ref="BD8:BD14" si="24">$AV8/(AX8-$AV8)*100</f>
        <v>15.578823104262915</v>
      </c>
      <c r="BE8" s="145">
        <f t="shared" ref="BE8:BE14" si="25">$AV8/(AY8-$AV8)*100</f>
        <v>15.410282663709671</v>
      </c>
      <c r="BF8" s="145">
        <f t="shared" ref="BF8:BF14" si="26">$AV8/(AZ8-$AV8)*100</f>
        <v>15.869844886324719</v>
      </c>
      <c r="BG8" s="149">
        <f t="shared" ref="BG8:BG14" si="27">BD8/BD$21*100</f>
        <v>96.714883811444537</v>
      </c>
      <c r="BH8" s="147">
        <f t="shared" ref="BH8:BH14" si="28">BE8/BE$21*100</f>
        <v>93.031130634892733</v>
      </c>
      <c r="BI8" s="154">
        <f t="shared" ref="BI8:BI14" si="29">BF8/BF$21*100</f>
        <v>103.04523813023569</v>
      </c>
      <c r="BJ8" s="155">
        <f t="shared" ref="BJ8:BJ14" si="30">BB8/BH8*100</f>
        <v>110.18309432795999</v>
      </c>
      <c r="BK8" s="155">
        <f t="shared" ref="BK8:BK14" si="31">BC8/BI8*100</f>
        <v>91.075063587077466</v>
      </c>
      <c r="BL8" s="156">
        <f t="shared" si="15"/>
        <v>90.316476590447351</v>
      </c>
      <c r="BM8" s="156">
        <f t="shared" si="23"/>
        <v>80.98296194634726</v>
      </c>
    </row>
    <row r="9" spans="1:65" hidden="1" x14ac:dyDescent="0.25">
      <c r="A9" s="85">
        <v>8</v>
      </c>
      <c r="B9" s="192" t="s">
        <v>828</v>
      </c>
      <c r="C9" s="193">
        <v>16.344999999999999</v>
      </c>
      <c r="D9" s="193">
        <v>7.7367139769714139</v>
      </c>
      <c r="E9" s="193">
        <v>4.1833629968641404</v>
      </c>
      <c r="F9" s="193">
        <v>9.5036404038477844</v>
      </c>
      <c r="G9" s="193">
        <v>7.6825000000000001</v>
      </c>
      <c r="H9" s="137"/>
      <c r="I9" s="137"/>
      <c r="J9" s="137"/>
      <c r="K9" s="113"/>
      <c r="L9" s="193">
        <v>9.0262794667828992</v>
      </c>
      <c r="M9" s="193">
        <v>9.275539206439035</v>
      </c>
      <c r="N9" s="193">
        <v>10.886661097187414</v>
      </c>
      <c r="O9" s="113"/>
      <c r="P9" s="137"/>
      <c r="Q9" s="137"/>
      <c r="R9" s="137">
        <f t="shared" si="16"/>
        <v>9.3299621435115849</v>
      </c>
      <c r="S9" s="193">
        <v>21.695</v>
      </c>
      <c r="T9" s="193">
        <v>21.125</v>
      </c>
      <c r="U9" s="193">
        <v>16.850000000000001</v>
      </c>
      <c r="V9" s="193">
        <v>15.875</v>
      </c>
      <c r="W9" s="193">
        <v>14.345000000000001</v>
      </c>
      <c r="X9" s="143"/>
      <c r="Y9" s="143"/>
      <c r="Z9" s="143"/>
      <c r="AA9" s="113"/>
      <c r="AB9" s="193">
        <v>19.099999999999998</v>
      </c>
      <c r="AC9" s="193">
        <v>13</v>
      </c>
      <c r="AD9" s="193">
        <v>20.3</v>
      </c>
      <c r="AE9" s="113"/>
      <c r="AF9" s="143"/>
      <c r="AG9" s="143"/>
      <c r="AH9" s="144">
        <f t="shared" si="0"/>
        <v>17.786249999999999</v>
      </c>
      <c r="AI9" s="145">
        <f t="shared" si="1"/>
        <v>9.090243475536667</v>
      </c>
      <c r="AJ9" s="145">
        <f t="shared" si="17"/>
        <v>9.7294932568031154</v>
      </c>
      <c r="AK9" s="145">
        <f t="shared" si="18"/>
        <v>17.978000000000002</v>
      </c>
      <c r="AL9" s="145">
        <f t="shared" si="19"/>
        <v>17.466666666666665</v>
      </c>
      <c r="AM9" s="146">
        <f t="shared" si="2"/>
        <v>105.18133325489542</v>
      </c>
      <c r="AN9" s="147">
        <f t="shared" si="3"/>
        <v>104.19455587200486</v>
      </c>
      <c r="AO9" s="148">
        <f t="shared" si="4"/>
        <v>106.75567559752182</v>
      </c>
      <c r="AP9" s="149">
        <f t="shared" si="5"/>
        <v>52.456038476416254</v>
      </c>
      <c r="AQ9" s="145">
        <f t="shared" si="20"/>
        <v>52.684051713312535</v>
      </c>
      <c r="AR9" s="145">
        <f t="shared" si="21"/>
        <v>59.466333541119248</v>
      </c>
      <c r="AS9" s="146">
        <f t="shared" si="6"/>
        <v>97.783891654158253</v>
      </c>
      <c r="AT9" s="147">
        <f t="shared" si="7"/>
        <v>99.718717319763613</v>
      </c>
      <c r="AU9" s="148">
        <f t="shared" si="8"/>
        <v>108.13300251810799</v>
      </c>
      <c r="AV9" s="150">
        <f>SUMIF(Árjegyzék!C$3:C$255,Hibridválasztó!B9,Árjegyzék!M$3:M$255)</f>
        <v>51800</v>
      </c>
      <c r="AW9" s="151">
        <f t="shared" si="22"/>
        <v>100</v>
      </c>
      <c r="AX9" s="152">
        <f>(SUM(Költségek!$B$16*R9)+(Költségek!$B$17))-((SUM(Költségek!$B$3:$B$12,$B$12)+Hibridválasztó!$AV9+R9*Költségek!$B$15)+((AH9-13.5)*R9*Költségek!$B$18))</f>
        <v>359206.62789362221</v>
      </c>
      <c r="AY9" s="153">
        <f>(SUM(Költségek!$B$16*AI9)+(Költségek!$B$17))-((SUM(Költségek!$B$3:$B$12,$B$12)+Hibridválasztó!$AV9+AI9*Költségek!$B$15)+((AK9-13.5)*AI9*Költségek!$B$18))</f>
        <v>344614.44209040178</v>
      </c>
      <c r="AZ9" s="153">
        <f>(SUM(Költségek!$B$16*AJ9)+(Költségek!$B$17))-((SUM(Költségek!$B$3:$B$12,$B$12)+Hibridválasztó!$AV9+AJ9*Költségek!$B$15)+((AL9-13.5)*AJ9*Költségek!$B$18))</f>
        <v>383661.36273861793</v>
      </c>
      <c r="BA9" s="152">
        <f t="shared" si="9"/>
        <v>104.20620102924309</v>
      </c>
      <c r="BB9" s="147">
        <f t="shared" si="10"/>
        <v>102.40446765049047</v>
      </c>
      <c r="BC9" s="148">
        <f t="shared" si="11"/>
        <v>107.06654739922298</v>
      </c>
      <c r="BD9" s="145">
        <f t="shared" si="24"/>
        <v>16.850645138960811</v>
      </c>
      <c r="BE9" s="145">
        <f t="shared" si="25"/>
        <v>17.690384268685619</v>
      </c>
      <c r="BF9" s="145">
        <f t="shared" si="26"/>
        <v>15.608927647536644</v>
      </c>
      <c r="BG9" s="149">
        <f t="shared" si="27"/>
        <v>104.61048153993941</v>
      </c>
      <c r="BH9" s="147">
        <f t="shared" si="28"/>
        <v>106.79599367487302</v>
      </c>
      <c r="BI9" s="154">
        <f t="shared" si="29"/>
        <v>101.35106410422682</v>
      </c>
      <c r="BJ9" s="155">
        <f t="shared" si="30"/>
        <v>95.88792999318683</v>
      </c>
      <c r="BK9" s="155">
        <f t="shared" si="31"/>
        <v>105.63929283378664</v>
      </c>
      <c r="BL9" s="156">
        <f t="shared" si="15"/>
        <v>104.19455587200486</v>
      </c>
      <c r="BM9" s="156">
        <f t="shared" si="23"/>
        <v>105.63929283378664</v>
      </c>
    </row>
    <row r="10" spans="1:65" hidden="1" x14ac:dyDescent="0.25">
      <c r="A10" s="85">
        <v>9</v>
      </c>
      <c r="B10" s="192" t="s">
        <v>77</v>
      </c>
      <c r="C10" s="193">
        <v>15.0725</v>
      </c>
      <c r="D10" s="193">
        <v>5.031010497257637</v>
      </c>
      <c r="E10" s="193">
        <v>2.6648529536401386</v>
      </c>
      <c r="F10" s="193">
        <v>9.3302610390711074</v>
      </c>
      <c r="G10" s="193">
        <v>6.61</v>
      </c>
      <c r="H10" s="137"/>
      <c r="I10" s="137"/>
      <c r="J10" s="137"/>
      <c r="K10" s="113"/>
      <c r="L10" s="193">
        <v>7.9726490138389448</v>
      </c>
      <c r="M10" s="193">
        <v>8.6459127208702764</v>
      </c>
      <c r="N10" s="193">
        <v>8.5977861319966582</v>
      </c>
      <c r="O10" s="113"/>
      <c r="P10" s="137"/>
      <c r="Q10" s="137"/>
      <c r="R10" s="137">
        <f t="shared" si="16"/>
        <v>7.9906215445843456</v>
      </c>
      <c r="S10" s="193">
        <v>22.3475</v>
      </c>
      <c r="T10" s="193">
        <v>22.25</v>
      </c>
      <c r="U10" s="193">
        <v>16.625</v>
      </c>
      <c r="V10" s="193">
        <v>15.95</v>
      </c>
      <c r="W10" s="193">
        <v>14.5975</v>
      </c>
      <c r="X10" s="143"/>
      <c r="Y10" s="143"/>
      <c r="Z10" s="143"/>
      <c r="AA10" s="113"/>
      <c r="AB10" s="193">
        <v>19.074999999999999</v>
      </c>
      <c r="AC10" s="193">
        <v>14</v>
      </c>
      <c r="AD10" s="193">
        <v>18.649999999999999</v>
      </c>
      <c r="AE10" s="113"/>
      <c r="AF10" s="143"/>
      <c r="AG10" s="143"/>
      <c r="AH10" s="144">
        <f t="shared" si="0"/>
        <v>17.936875000000001</v>
      </c>
      <c r="AI10" s="145">
        <f t="shared" si="1"/>
        <v>7.7417248979937767</v>
      </c>
      <c r="AJ10" s="145">
        <f t="shared" si="17"/>
        <v>8.405449288901961</v>
      </c>
      <c r="AK10" s="145">
        <f t="shared" si="18"/>
        <v>18.353999999999999</v>
      </c>
      <c r="AL10" s="145">
        <f t="shared" si="19"/>
        <v>17.241666666666667</v>
      </c>
      <c r="AM10" s="146">
        <f t="shared" si="2"/>
        <v>90.082276290816949</v>
      </c>
      <c r="AN10" s="147">
        <f t="shared" si="3"/>
        <v>88.737511772981549</v>
      </c>
      <c r="AO10" s="148">
        <f t="shared" si="4"/>
        <v>92.227764987657707</v>
      </c>
      <c r="AP10" s="149">
        <f t="shared" si="5"/>
        <v>44.548571278911993</v>
      </c>
      <c r="AQ10" s="145">
        <f t="shared" si="20"/>
        <v>37.429519683933052</v>
      </c>
      <c r="AR10" s="145">
        <f t="shared" si="21"/>
        <v>44.961767131900899</v>
      </c>
      <c r="AS10" s="146">
        <f t="shared" si="6"/>
        <v>83.043493062160096</v>
      </c>
      <c r="AT10" s="147">
        <f t="shared" si="7"/>
        <v>70.845418516539709</v>
      </c>
      <c r="AU10" s="148">
        <f t="shared" si="8"/>
        <v>81.758040036730961</v>
      </c>
      <c r="AV10" s="150">
        <f>SUMIF(Árjegyzék!C$3:C$255,Hibridválasztó!B10,Árjegyzék!M$3:M$255)</f>
        <v>45458</v>
      </c>
      <c r="AW10" s="151">
        <f t="shared" si="22"/>
        <v>87.756756756756758</v>
      </c>
      <c r="AX10" s="152">
        <f>(SUM(Költségek!$B$16*R10)+(Költségek!$B$17))-((SUM(Költségek!$B$3:$B$12,$B$12)+Hibridválasztó!$AV10+R10*Költségek!$B$15)+((AH10-13.5)*R10*Költségek!$B$18))</f>
        <v>289636.2040089916</v>
      </c>
      <c r="AY10" s="153">
        <f>(SUM(Költségek!$B$16*AI10)+(Költségek!$B$17))-((SUM(Költségek!$B$3:$B$12,$B$12)+Hibridválasztó!$AV10+AI10*Költségek!$B$15)+((AK10-13.5)*AI10*Költségek!$B$18))</f>
        <v>273575.98740411835</v>
      </c>
      <c r="AZ10" s="153">
        <f>(SUM(Költségek!$B$16*AJ10)+(Költségek!$B$17))-((SUM(Költségek!$B$3:$B$12,$B$12)+Hibridválasztó!$AV10+AJ10*Költségek!$B$15)+((AL10-13.5)*AJ10*Költségek!$B$18))</f>
        <v>316706.8504705386</v>
      </c>
      <c r="BA10" s="152">
        <f>AX10/AX$21*100</f>
        <v>84.023751669877598</v>
      </c>
      <c r="BB10" s="147">
        <f>AY10/AY$21*100</f>
        <v>81.294919569060951</v>
      </c>
      <c r="BC10" s="148">
        <f>AZ10/AZ$21*100</f>
        <v>88.381870865281741</v>
      </c>
      <c r="BD10" s="145">
        <f>$AV10/(AX10-$AV10)*100</f>
        <v>18.616731245318711</v>
      </c>
      <c r="BE10" s="145">
        <f>$AV10/(AY10-$AV10)*100</f>
        <v>19.927407091957942</v>
      </c>
      <c r="BF10" s="145">
        <f>$AV10/(AZ10-$AV10)*100</f>
        <v>16.758780699399637</v>
      </c>
      <c r="BG10" s="149">
        <f>BD10/BD$21*100</f>
        <v>115.57451980099856</v>
      </c>
      <c r="BH10" s="147">
        <f>BE10/BE$21*100</f>
        <v>120.30079219457686</v>
      </c>
      <c r="BI10" s="154">
        <f>BF10/BF$21*100</f>
        <v>108.81722917343318</v>
      </c>
      <c r="BJ10" s="155">
        <f>BB10/BH10*100</f>
        <v>67.576379245760037</v>
      </c>
      <c r="BK10" s="155">
        <f t="shared" si="31"/>
        <v>81.220475412416988</v>
      </c>
      <c r="BL10" s="156">
        <f>AN10*$AW10/100</f>
        <v>77.873162358613811</v>
      </c>
      <c r="BM10" s="156">
        <f>BK10*$AW10/100</f>
        <v>71.276455044356211</v>
      </c>
    </row>
    <row r="11" spans="1:65" hidden="1" x14ac:dyDescent="0.25">
      <c r="A11" s="85">
        <v>10</v>
      </c>
      <c r="B11" s="192" t="s">
        <v>75</v>
      </c>
      <c r="C11" s="193">
        <v>15.1875</v>
      </c>
      <c r="D11" s="193">
        <v>8.3265682321746386</v>
      </c>
      <c r="E11" s="193">
        <v>4.442045936096279</v>
      </c>
      <c r="F11" s="193">
        <v>9.2309327061615374</v>
      </c>
      <c r="G11" s="193">
        <v>7.7725</v>
      </c>
      <c r="H11" s="137"/>
      <c r="I11" s="137"/>
      <c r="J11" s="137"/>
      <c r="K11" s="113"/>
      <c r="L11" s="193">
        <v>9.0971654680178702</v>
      </c>
      <c r="M11" s="193">
        <v>10.417801672640383</v>
      </c>
      <c r="N11" s="193">
        <v>10.566416040100252</v>
      </c>
      <c r="O11" s="113"/>
      <c r="P11" s="137"/>
      <c r="Q11" s="137"/>
      <c r="R11" s="137">
        <f t="shared" si="16"/>
        <v>9.3801162568988694</v>
      </c>
      <c r="S11" s="193">
        <v>19.9025</v>
      </c>
      <c r="T11" s="193">
        <v>14.125</v>
      </c>
      <c r="U11" s="193">
        <v>15.774999999999999</v>
      </c>
      <c r="V11" s="193">
        <v>15.350000000000001</v>
      </c>
      <c r="W11" s="193">
        <v>14.455000000000002</v>
      </c>
      <c r="X11" s="143"/>
      <c r="Y11" s="143"/>
      <c r="Z11" s="143"/>
      <c r="AA11" s="113"/>
      <c r="AB11" s="193">
        <v>17.375</v>
      </c>
      <c r="AC11" s="193">
        <v>12.2</v>
      </c>
      <c r="AD11" s="193">
        <v>22.1</v>
      </c>
      <c r="AE11" s="113"/>
      <c r="AF11" s="143"/>
      <c r="AG11" s="143"/>
      <c r="AH11" s="144">
        <f t="shared" si="0"/>
        <v>16.4103125</v>
      </c>
      <c r="AI11" s="145">
        <f t="shared" si="1"/>
        <v>8.9919093748864913</v>
      </c>
      <c r="AJ11" s="145">
        <f t="shared" si="17"/>
        <v>10.027127726919502</v>
      </c>
      <c r="AK11" s="145">
        <f t="shared" si="18"/>
        <v>15.9215</v>
      </c>
      <c r="AL11" s="145">
        <f t="shared" si="19"/>
        <v>17.224999999999998</v>
      </c>
      <c r="AM11" s="146">
        <f t="shared" si="2"/>
        <v>105.74674567920633</v>
      </c>
      <c r="AN11" s="147">
        <f t="shared" si="3"/>
        <v>103.06742677233977</v>
      </c>
      <c r="AO11" s="148">
        <f t="shared" si="4"/>
        <v>110.02143344325216</v>
      </c>
      <c r="AP11" s="149">
        <f t="shared" si="5"/>
        <v>57.159888069766311</v>
      </c>
      <c r="AQ11" s="145">
        <f t="shared" si="20"/>
        <v>58.208897468180069</v>
      </c>
      <c r="AR11" s="145">
        <f t="shared" si="21"/>
        <v>64.046384083266332</v>
      </c>
      <c r="AS11" s="146">
        <f t="shared" si="6"/>
        <v>106.55239061734991</v>
      </c>
      <c r="AT11" s="147">
        <f t="shared" si="7"/>
        <v>110.17597172879987</v>
      </c>
      <c r="AU11" s="148">
        <f t="shared" si="8"/>
        <v>116.46132187656646</v>
      </c>
      <c r="AV11" s="150">
        <f>SUMIF(Árjegyzék!C$3:C$255,Hibridválasztó!B11,Árjegyzék!M$3:M$255)</f>
        <v>51800</v>
      </c>
      <c r="AW11" s="151">
        <f t="shared" si="22"/>
        <v>100</v>
      </c>
      <c r="AX11" s="152">
        <f>(SUM(Költségek!$B$16*R11)+(Költségek!$B$17))-((SUM(Költségek!$B$3:$B$12,$B$12)+Hibridválasztó!$AV11+R11*Költségek!$B$15)+((AH11-13.5)*R11*Költségek!$B$18))</f>
        <v>370512.10066860844</v>
      </c>
      <c r="AY11" s="153">
        <f>(SUM(Költségek!$B$16*AI11)+(Költségek!$B$17))-((SUM(Költségek!$B$3:$B$12,$B$12)+Hibridválasztó!$AV11+AI11*Költségek!$B$15)+((AK11-13.5)*AI11*Költségek!$B$18))</f>
        <v>351279.16562906618</v>
      </c>
      <c r="AZ11" s="153">
        <f>(SUM(Költségek!$B$16*AJ11)+(Költségek!$B$17))-((SUM(Költségek!$B$3:$B$12,$B$12)+Hibridválasztó!$AV11+AJ11*Költségek!$B$15)+((AL11-13.5)*AJ11*Költségek!$B$18))</f>
        <v>402012.04872230801</v>
      </c>
      <c r="BA11" s="152">
        <f t="shared" si="9"/>
        <v>107.48592995749031</v>
      </c>
      <c r="BB11" s="147">
        <f t="shared" si="10"/>
        <v>104.38493446399558</v>
      </c>
      <c r="BC11" s="148">
        <f t="shared" si="11"/>
        <v>112.18758585004962</v>
      </c>
      <c r="BD11" s="145">
        <f t="shared" si="24"/>
        <v>16.252912861272495</v>
      </c>
      <c r="BE11" s="145">
        <f t="shared" si="25"/>
        <v>17.296695712101489</v>
      </c>
      <c r="BF11" s="145">
        <f t="shared" si="26"/>
        <v>14.791038797489669</v>
      </c>
      <c r="BG11" s="149">
        <f t="shared" si="27"/>
        <v>100.89970009001354</v>
      </c>
      <c r="BH11" s="147">
        <f t="shared" si="28"/>
        <v>104.41931491197846</v>
      </c>
      <c r="BI11" s="154">
        <f t="shared" si="29"/>
        <v>96.040391446690023</v>
      </c>
      <c r="BJ11" s="155">
        <f t="shared" si="30"/>
        <v>99.967074627896324</v>
      </c>
      <c r="BK11" s="155">
        <f t="shared" si="31"/>
        <v>116.81292023088281</v>
      </c>
      <c r="BL11" s="156">
        <f t="shared" si="15"/>
        <v>103.06742677233977</v>
      </c>
      <c r="BM11" s="156">
        <f t="shared" si="23"/>
        <v>116.81292023088281</v>
      </c>
    </row>
    <row r="12" spans="1:65" hidden="1" x14ac:dyDescent="0.25">
      <c r="A12" s="85">
        <v>11</v>
      </c>
      <c r="B12" s="192" t="s">
        <v>51</v>
      </c>
      <c r="C12" s="193">
        <v>14.96</v>
      </c>
      <c r="D12" s="193">
        <v>7.8860875013621001</v>
      </c>
      <c r="E12" s="193">
        <v>4.1935333502839223</v>
      </c>
      <c r="F12" s="193">
        <v>9.88497965929316</v>
      </c>
      <c r="G12" s="193">
        <v>7.96</v>
      </c>
      <c r="H12" s="137"/>
      <c r="I12" s="137"/>
      <c r="J12" s="137"/>
      <c r="K12" s="113"/>
      <c r="L12" s="193">
        <v>9.0264407395299848</v>
      </c>
      <c r="M12" s="193">
        <v>10.438165754889015</v>
      </c>
      <c r="N12" s="193">
        <v>11.026218323586745</v>
      </c>
      <c r="O12" s="113"/>
      <c r="P12" s="137"/>
      <c r="Q12" s="137"/>
      <c r="R12" s="137">
        <f t="shared" si="16"/>
        <v>9.421928166118116</v>
      </c>
      <c r="S12" s="193">
        <v>20.055</v>
      </c>
      <c r="T12" s="193">
        <v>14.125</v>
      </c>
      <c r="U12" s="193">
        <v>15.6</v>
      </c>
      <c r="V12" s="193">
        <v>15.45</v>
      </c>
      <c r="W12" s="193">
        <v>14.145</v>
      </c>
      <c r="X12" s="143"/>
      <c r="Y12" s="143"/>
      <c r="Z12" s="143"/>
      <c r="AA12" s="113"/>
      <c r="AB12" s="193">
        <v>17.450000000000003</v>
      </c>
      <c r="AC12" s="193">
        <v>12.675000000000001</v>
      </c>
      <c r="AD12" s="193">
        <v>19.075000000000003</v>
      </c>
      <c r="AE12" s="113"/>
      <c r="AF12" s="143"/>
      <c r="AG12" s="143"/>
      <c r="AH12" s="144">
        <f t="shared" si="0"/>
        <v>16.071874999999999</v>
      </c>
      <c r="AI12" s="145">
        <f t="shared" si="1"/>
        <v>8.9769201021878366</v>
      </c>
      <c r="AJ12" s="145">
        <f t="shared" si="17"/>
        <v>10.163608272668583</v>
      </c>
      <c r="AK12" s="145">
        <f t="shared" si="18"/>
        <v>15.875</v>
      </c>
      <c r="AL12" s="145">
        <f t="shared" si="19"/>
        <v>16.400000000000002</v>
      </c>
      <c r="AM12" s="146">
        <f t="shared" si="2"/>
        <v>106.21811226033135</v>
      </c>
      <c r="AN12" s="147">
        <f t="shared" si="3"/>
        <v>102.89561612547607</v>
      </c>
      <c r="AO12" s="148">
        <f t="shared" si="4"/>
        <v>111.5189495504938</v>
      </c>
      <c r="AP12" s="149">
        <f t="shared" si="5"/>
        <v>58.623702375224532</v>
      </c>
      <c r="AQ12" s="145">
        <f t="shared" si="20"/>
        <v>58.184927547955212</v>
      </c>
      <c r="AR12" s="145">
        <f t="shared" si="21"/>
        <v>69.111885256750554</v>
      </c>
      <c r="AS12" s="146">
        <f t="shared" si="6"/>
        <v>109.28110333764212</v>
      </c>
      <c r="AT12" s="147">
        <f t="shared" si="7"/>
        <v>110.13060221712891</v>
      </c>
      <c r="AU12" s="148">
        <f t="shared" si="8"/>
        <v>125.67237994136369</v>
      </c>
      <c r="AV12" s="150">
        <f>SUMIF(Árjegyzék!C$3:C$255,Hibridválasztó!B12,Árjegyzék!M$3:M$255)</f>
        <v>50400</v>
      </c>
      <c r="AW12" s="151">
        <f t="shared" si="22"/>
        <v>97.297297297297305</v>
      </c>
      <c r="AX12" s="152">
        <f>(SUM(Költségek!$B$16*R12)+(Költségek!$B$17))-((SUM(Költségek!$B$3:$B$12,$B$12)+Hibridválasztó!$AV12+R12*Költségek!$B$15)+((AH12-13.5)*R12*Költségek!$B$18))</f>
        <v>376393.27426121535</v>
      </c>
      <c r="AY12" s="153">
        <f>(SUM(Költségek!$B$16*AI12)+(Költségek!$B$17))-((SUM(Költségek!$B$3:$B$12,$B$12)+Hibridválasztó!$AV12+AI12*Költségek!$B$15)+((AK12-13.5)*AI12*Költségek!$B$18))</f>
        <v>352094.72748998704</v>
      </c>
      <c r="AZ12" s="153">
        <f>(SUM(Költségek!$B$16*AJ12)+(Költségek!$B$17))-((SUM(Költségek!$B$3:$B$12,$B$12)+Hibridválasztó!$AV12+AJ12*Költségek!$B$15)+((AL12-13.5)*AJ12*Költségek!$B$18))</f>
        <v>416634.63882045465</v>
      </c>
      <c r="BA12" s="152">
        <f t="shared" si="9"/>
        <v>109.19206428266364</v>
      </c>
      <c r="BB12" s="147">
        <f t="shared" si="10"/>
        <v>104.62728408143191</v>
      </c>
      <c r="BC12" s="148">
        <f t="shared" si="11"/>
        <v>116.26824235574327</v>
      </c>
      <c r="BD12" s="145">
        <f t="shared" si="24"/>
        <v>15.460441665313301</v>
      </c>
      <c r="BE12" s="145">
        <f t="shared" si="25"/>
        <v>16.705628374520643</v>
      </c>
      <c r="BF12" s="145">
        <f t="shared" si="26"/>
        <v>13.761669339176963</v>
      </c>
      <c r="BG12" s="149">
        <f t="shared" si="27"/>
        <v>95.979960060348688</v>
      </c>
      <c r="BH12" s="147">
        <f t="shared" si="28"/>
        <v>100.85107000067683</v>
      </c>
      <c r="BI12" s="154">
        <f t="shared" si="29"/>
        <v>89.356544079837178</v>
      </c>
      <c r="BJ12" s="155">
        <f t="shared" si="30"/>
        <v>103.74434706615384</v>
      </c>
      <c r="BK12" s="155">
        <f t="shared" si="31"/>
        <v>130.11721027601669</v>
      </c>
      <c r="BL12" s="156">
        <f t="shared" si="15"/>
        <v>100.11465352749023</v>
      </c>
      <c r="BM12" s="156">
        <f t="shared" si="23"/>
        <v>126.60052891720545</v>
      </c>
    </row>
    <row r="13" spans="1:65" hidden="1" x14ac:dyDescent="0.25">
      <c r="A13" s="85">
        <v>12</v>
      </c>
      <c r="B13" s="192" t="s">
        <v>76</v>
      </c>
      <c r="C13" s="193">
        <v>15.705</v>
      </c>
      <c r="D13" s="193">
        <v>7.5329174385238451</v>
      </c>
      <c r="E13" s="193">
        <v>4.2742117976099667</v>
      </c>
      <c r="F13" s="193">
        <v>10.098690566997202</v>
      </c>
      <c r="G13" s="193">
        <v>7.4</v>
      </c>
      <c r="H13" s="137"/>
      <c r="I13" s="137"/>
      <c r="J13" s="137"/>
      <c r="K13" s="113"/>
      <c r="L13" s="193">
        <v>8.4956957611419845</v>
      </c>
      <c r="M13" s="193">
        <v>9.6622618373891687</v>
      </c>
      <c r="N13" s="193">
        <v>10.219493177387914</v>
      </c>
      <c r="O13" s="113"/>
      <c r="P13" s="137"/>
      <c r="Q13" s="137"/>
      <c r="R13" s="137">
        <f t="shared" si="16"/>
        <v>9.173533822381259</v>
      </c>
      <c r="S13" s="193">
        <v>20.4575</v>
      </c>
      <c r="T13" s="193">
        <v>20</v>
      </c>
      <c r="U13" s="193">
        <v>17</v>
      </c>
      <c r="V13" s="193">
        <v>15.625000000000002</v>
      </c>
      <c r="W13" s="193">
        <v>14.9175</v>
      </c>
      <c r="X13" s="143"/>
      <c r="Y13" s="143"/>
      <c r="Z13" s="143"/>
      <c r="AA13" s="113"/>
      <c r="AB13" s="193">
        <v>19</v>
      </c>
      <c r="AC13" s="193">
        <v>12.975</v>
      </c>
      <c r="AD13" s="193">
        <v>22.825000000000003</v>
      </c>
      <c r="AE13" s="113"/>
      <c r="AF13" s="143"/>
      <c r="AG13" s="143"/>
      <c r="AH13" s="144">
        <f t="shared" si="0"/>
        <v>17.850000000000001</v>
      </c>
      <c r="AI13" s="145">
        <f t="shared" si="1"/>
        <v>9.0021639606262021</v>
      </c>
      <c r="AJ13" s="145">
        <f t="shared" si="17"/>
        <v>9.4591502586396903</v>
      </c>
      <c r="AK13" s="145">
        <f t="shared" si="18"/>
        <v>17.600000000000001</v>
      </c>
      <c r="AL13" s="145">
        <f t="shared" si="19"/>
        <v>18.266666666666669</v>
      </c>
      <c r="AM13" s="146">
        <f t="shared" si="2"/>
        <v>103.41783849229824</v>
      </c>
      <c r="AN13" s="147">
        <f t="shared" si="3"/>
        <v>103.1849672991338</v>
      </c>
      <c r="AO13" s="148">
        <f t="shared" si="4"/>
        <v>103.78937009216409</v>
      </c>
      <c r="AP13" s="149">
        <f t="shared" si="5"/>
        <v>51.392346343872596</v>
      </c>
      <c r="AQ13" s="145">
        <f t="shared" si="20"/>
        <v>52.77772692605997</v>
      </c>
      <c r="AR13" s="145">
        <f t="shared" si="21"/>
        <v>53.745944176168486</v>
      </c>
      <c r="AS13" s="146">
        <f t="shared" si="6"/>
        <v>95.801051179294859</v>
      </c>
      <c r="AT13" s="147">
        <f t="shared" si="7"/>
        <v>99.896022818411694</v>
      </c>
      <c r="AU13" s="148">
        <f t="shared" si="8"/>
        <v>97.73110213564938</v>
      </c>
      <c r="AV13" s="150">
        <f>SUMIF(Árjegyzék!C$3:C$255,Hibridválasztó!B13,Árjegyzék!M$3:M$255)</f>
        <v>50400</v>
      </c>
      <c r="AW13" s="151">
        <f t="shared" si="22"/>
        <v>97.297297297297305</v>
      </c>
      <c r="AX13" s="152">
        <f>(SUM(Költségek!$B$16*R13)+(Költségek!$B$17))-((SUM(Költségek!$B$3:$B$12,$B$12)+Hibridválasztó!$AV13+R13*Költségek!$B$15)+((AH13-13.5)*R13*Költségek!$B$18))</f>
        <v>351448.12454903329</v>
      </c>
      <c r="AY13" s="153">
        <f>(SUM(Költségek!$B$16*AI13)+(Költségek!$B$17))-((SUM(Költségek!$B$3:$B$12,$B$12)+Hibridválasztó!$AV13+AI13*Költségek!$B$15)+((AK13-13.5)*AI13*Költségek!$B$18))</f>
        <v>343324.43665959092</v>
      </c>
      <c r="AZ13" s="153">
        <f>(SUM(Költségek!$B$16*AJ13)+(Költségek!$B$17))-((SUM(Költségek!$B$3:$B$12,$B$12)+Hibridválasztó!$AV13+AJ13*Költségek!$B$15)+((AL13-13.5)*AJ13*Költségek!$B$18))</f>
        <v>364862.31395473203</v>
      </c>
      <c r="BA13" s="152">
        <f t="shared" si="9"/>
        <v>101.95545147054699</v>
      </c>
      <c r="BB13" s="147">
        <f t="shared" si="10"/>
        <v>102.02113397878738</v>
      </c>
      <c r="BC13" s="148">
        <f t="shared" si="11"/>
        <v>101.82038647930915</v>
      </c>
      <c r="BD13" s="145">
        <f t="shared" si="24"/>
        <v>16.741509376781082</v>
      </c>
      <c r="BE13" s="145">
        <f t="shared" si="25"/>
        <v>17.205802484334932</v>
      </c>
      <c r="BF13" s="145">
        <f t="shared" si="26"/>
        <v>16.027357735227778</v>
      </c>
      <c r="BG13" s="149">
        <f t="shared" si="27"/>
        <v>103.93295587010896</v>
      </c>
      <c r="BH13" s="147">
        <f t="shared" si="28"/>
        <v>103.87059689487872</v>
      </c>
      <c r="BI13" s="154">
        <f t="shared" si="29"/>
        <v>104.06799223653285</v>
      </c>
      <c r="BJ13" s="155">
        <f t="shared" si="30"/>
        <v>98.219454810716968</v>
      </c>
      <c r="BK13" s="155">
        <f t="shared" si="31"/>
        <v>97.840252599362941</v>
      </c>
      <c r="BL13" s="156">
        <f t="shared" si="15"/>
        <v>100.39618439915722</v>
      </c>
      <c r="BM13" s="156">
        <f t="shared" si="23"/>
        <v>95.195921448028827</v>
      </c>
    </row>
    <row r="14" spans="1:65" hidden="1" x14ac:dyDescent="0.25">
      <c r="A14" s="85">
        <v>13</v>
      </c>
      <c r="B14" s="192" t="s">
        <v>109</v>
      </c>
      <c r="C14" s="193">
        <v>14.744999999999999</v>
      </c>
      <c r="D14" s="193">
        <v>8.2024390686862088</v>
      </c>
      <c r="E14" s="193">
        <v>4.4576786168319344</v>
      </c>
      <c r="F14" s="193">
        <v>8.5727053140096618</v>
      </c>
      <c r="G14" s="193">
        <v>7.3274999999999997</v>
      </c>
      <c r="H14" s="137"/>
      <c r="I14" s="137"/>
      <c r="J14" s="137"/>
      <c r="K14" s="113"/>
      <c r="L14" s="193">
        <v>7.8963259598271041</v>
      </c>
      <c r="M14" s="193">
        <v>9.0250550210652083</v>
      </c>
      <c r="N14" s="193">
        <v>9.2362990810359236</v>
      </c>
      <c r="O14" s="113"/>
      <c r="P14" s="137"/>
      <c r="Q14" s="137"/>
      <c r="R14" s="137">
        <f t="shared" si="16"/>
        <v>8.6828753826820044</v>
      </c>
      <c r="S14" s="193">
        <v>21.052500000000002</v>
      </c>
      <c r="T14" s="193">
        <v>15.625</v>
      </c>
      <c r="U14" s="193">
        <v>16.375</v>
      </c>
      <c r="V14" s="193">
        <v>15.375</v>
      </c>
      <c r="W14" s="193">
        <v>14.404999999999999</v>
      </c>
      <c r="X14" s="143"/>
      <c r="Y14" s="143"/>
      <c r="Z14" s="143"/>
      <c r="AA14" s="113"/>
      <c r="AB14" s="193">
        <v>18.350000000000001</v>
      </c>
      <c r="AC14" s="193">
        <v>12.874999999999998</v>
      </c>
      <c r="AD14" s="193">
        <v>18.225000000000001</v>
      </c>
      <c r="AE14" s="113"/>
      <c r="AF14" s="143"/>
      <c r="AG14" s="143"/>
      <c r="AH14" s="144">
        <f t="shared" si="0"/>
        <v>16.5353125</v>
      </c>
      <c r="AI14" s="145">
        <f>AVERAGE(C14:J14)</f>
        <v>8.6610645999055613</v>
      </c>
      <c r="AJ14" s="145">
        <f>AVERAGE(K14:Q14)</f>
        <v>8.719226687309412</v>
      </c>
      <c r="AK14" s="145">
        <f>AVERAGE(S14:Z14)</f>
        <v>16.566500000000001</v>
      </c>
      <c r="AL14" s="145">
        <f>AVERAGE(AA14:AG14)</f>
        <v>16.483333333333334</v>
      </c>
      <c r="AM14" s="146">
        <f>R14/R$21*100</f>
        <v>97.88640030782237</v>
      </c>
      <c r="AN14" s="147">
        <f>AI14/AI$21*100</f>
        <v>99.275204431488092</v>
      </c>
      <c r="AO14" s="148">
        <f>AJ14/AJ$21*100</f>
        <v>95.67064914103311</v>
      </c>
      <c r="AP14" s="149">
        <f>R14/AH14*100</f>
        <v>52.511105445887431</v>
      </c>
      <c r="AQ14" s="145">
        <f t="shared" si="20"/>
        <v>51.901666540907804</v>
      </c>
      <c r="AR14" s="145">
        <f t="shared" si="21"/>
        <v>50.607122983784294</v>
      </c>
      <c r="AS14" s="146">
        <f>AP14/AP$21*100</f>
        <v>97.886542611662662</v>
      </c>
      <c r="AT14" s="147">
        <f>AQ14/AQ$21*100</f>
        <v>98.237843254368073</v>
      </c>
      <c r="AU14" s="148">
        <f>AR14/AR$21*100</f>
        <v>92.023500208833468</v>
      </c>
      <c r="AV14" s="150">
        <f>SUMIF(Árjegyzék!C$3:C$255,Hibridválasztó!B14,Árjegyzék!M$3:M$255)</f>
        <v>51569</v>
      </c>
      <c r="AW14" s="151">
        <f t="shared" si="22"/>
        <v>99.554054054054049</v>
      </c>
      <c r="AX14" s="152">
        <f>(SUM(Költségek!$B$16*R14)+(Költségek!$B$17))-((SUM(Költségek!$B$3:$B$12,$B$12)+Hibridválasztó!$AV14+R14*Költségek!$B$15)+((AH14-13.5)*R14*Költségek!$B$18))</f>
        <v>330291.07500130346</v>
      </c>
      <c r="AY14" s="153">
        <f>(SUM(Költségek!$B$16*AI14)+(Költségek!$B$17))-((SUM(Költségek!$B$3:$B$12,$B$12)+Hibridválasztó!$AV14+AI14*Költségek!$B$15)+((AK14-13.5)*AI14*Költségek!$B$18))</f>
        <v>328872.06972732511</v>
      </c>
      <c r="AZ14" s="153">
        <f>(SUM(Költségek!$B$16*AJ14)+(Költségek!$B$17))-((SUM(Költségek!$B$3:$B$12,$B$12)+Hibridválasztó!$AV14+AJ14*Költségek!$B$15)+((AL14-13.5)*AJ14*Költségek!$B$18))</f>
        <v>332658.07306794485</v>
      </c>
      <c r="BA14" s="152">
        <f>AX14/AX$21*100</f>
        <v>95.817770294437651</v>
      </c>
      <c r="BB14" s="147">
        <f>AY14/AY$21*100</f>
        <v>97.726517267396062</v>
      </c>
      <c r="BC14" s="148">
        <f>AZ14/AZ$21*100</f>
        <v>92.833302508306687</v>
      </c>
      <c r="BD14" s="145">
        <f t="shared" si="24"/>
        <v>18.50194319906625</v>
      </c>
      <c r="BE14" s="145">
        <f t="shared" si="25"/>
        <v>18.596620675965944</v>
      </c>
      <c r="BF14" s="145">
        <f t="shared" si="26"/>
        <v>18.346141825134108</v>
      </c>
      <c r="BG14" s="149">
        <f t="shared" si="27"/>
        <v>114.86190418928321</v>
      </c>
      <c r="BH14" s="147">
        <f t="shared" si="28"/>
        <v>112.26689900682598</v>
      </c>
      <c r="BI14" s="154">
        <f t="shared" si="29"/>
        <v>119.124198546583</v>
      </c>
      <c r="BJ14" s="155">
        <f t="shared" si="30"/>
        <v>87.048380361386975</v>
      </c>
      <c r="BK14" s="155">
        <f t="shared" si="31"/>
        <v>77.929844348127659</v>
      </c>
      <c r="BL14" s="156">
        <f>AN14*$AW14/100</f>
        <v>98.832490681996319</v>
      </c>
      <c r="BM14" s="156">
        <f>BK14*$AW14/100</f>
        <v>77.582319366575192</v>
      </c>
    </row>
    <row r="15" spans="1:65" hidden="1" x14ac:dyDescent="0.25">
      <c r="A15" s="85"/>
      <c r="B15" s="85"/>
      <c r="C15" s="113"/>
      <c r="D15" s="113"/>
      <c r="E15" s="113"/>
      <c r="F15" s="113"/>
      <c r="G15" s="113"/>
      <c r="H15" s="137"/>
      <c r="I15" s="137"/>
      <c r="J15" s="137"/>
      <c r="K15" s="113"/>
      <c r="L15" s="113"/>
      <c r="M15" s="113"/>
      <c r="N15" s="113"/>
      <c r="O15" s="113"/>
      <c r="P15" s="137"/>
      <c r="Q15" s="137"/>
      <c r="R15" s="137"/>
      <c r="S15" s="113"/>
      <c r="T15" s="113"/>
      <c r="U15" s="113"/>
      <c r="V15" s="113"/>
      <c r="W15" s="113"/>
      <c r="X15" s="143"/>
      <c r="Y15" s="143"/>
      <c r="Z15" s="143"/>
      <c r="AA15" s="113"/>
      <c r="AB15" s="113"/>
      <c r="AC15" s="113"/>
      <c r="AD15" s="113"/>
      <c r="AE15" s="113"/>
      <c r="AF15" s="143"/>
      <c r="AG15" s="143"/>
      <c r="AH15" s="144"/>
      <c r="AI15" s="145"/>
      <c r="AJ15" s="145"/>
      <c r="AK15" s="145"/>
      <c r="AL15" s="145"/>
      <c r="AM15" s="146"/>
      <c r="AN15" s="147"/>
      <c r="AO15" s="148"/>
      <c r="AP15" s="149"/>
      <c r="AQ15" s="145"/>
      <c r="AR15" s="145"/>
      <c r="AS15" s="146"/>
      <c r="AT15" s="147"/>
      <c r="AU15" s="148"/>
      <c r="AV15" s="150"/>
      <c r="AW15" s="151"/>
      <c r="AX15" s="152"/>
      <c r="AY15" s="153"/>
      <c r="AZ15" s="153"/>
      <c r="BA15" s="152"/>
      <c r="BB15" s="147"/>
      <c r="BC15" s="148"/>
      <c r="BD15" s="145"/>
      <c r="BE15" s="145"/>
      <c r="BF15" s="145"/>
      <c r="BG15" s="149"/>
      <c r="BH15" s="147"/>
      <c r="BI15" s="154"/>
      <c r="BJ15" s="155"/>
      <c r="BK15" s="155"/>
      <c r="BL15" s="156"/>
      <c r="BM15" s="156"/>
    </row>
    <row r="16" spans="1:65" hidden="1" x14ac:dyDescent="0.25">
      <c r="A16" s="85"/>
      <c r="B16" s="85"/>
      <c r="C16" s="113"/>
      <c r="D16" s="113"/>
      <c r="E16" s="113"/>
      <c r="F16" s="113"/>
      <c r="G16" s="113"/>
      <c r="H16" s="137"/>
      <c r="I16" s="137"/>
      <c r="J16" s="137"/>
      <c r="K16" s="113"/>
      <c r="L16" s="113"/>
      <c r="M16" s="113"/>
      <c r="N16" s="113"/>
      <c r="O16" s="113"/>
      <c r="P16" s="137"/>
      <c r="Q16" s="137"/>
      <c r="R16" s="137"/>
      <c r="S16" s="113"/>
      <c r="T16" s="113"/>
      <c r="U16" s="113"/>
      <c r="V16" s="113"/>
      <c r="W16" s="113"/>
      <c r="X16" s="143"/>
      <c r="Y16" s="143"/>
      <c r="Z16" s="143"/>
      <c r="AA16" s="113"/>
      <c r="AB16" s="113"/>
      <c r="AC16" s="113"/>
      <c r="AD16" s="113"/>
      <c r="AE16" s="113"/>
      <c r="AF16" s="143"/>
      <c r="AG16" s="143"/>
      <c r="AH16" s="144"/>
      <c r="AI16" s="145"/>
      <c r="AJ16" s="145"/>
      <c r="AK16" s="145"/>
      <c r="AL16" s="145"/>
      <c r="AM16" s="146"/>
      <c r="AN16" s="147"/>
      <c r="AO16" s="148"/>
      <c r="AP16" s="149"/>
      <c r="AQ16" s="145"/>
      <c r="AR16" s="145"/>
      <c r="AS16" s="146"/>
      <c r="AT16" s="147"/>
      <c r="AU16" s="148"/>
      <c r="AV16" s="150"/>
      <c r="AW16" s="151"/>
      <c r="AX16" s="152"/>
      <c r="AY16" s="153"/>
      <c r="AZ16" s="153"/>
      <c r="BA16" s="152"/>
      <c r="BB16" s="147"/>
      <c r="BC16" s="148"/>
      <c r="BD16" s="145"/>
      <c r="BE16" s="145"/>
      <c r="BF16" s="145"/>
      <c r="BG16" s="149"/>
      <c r="BH16" s="147"/>
      <c r="BI16" s="154"/>
      <c r="BJ16" s="155"/>
      <c r="BK16" s="155"/>
      <c r="BL16" s="156"/>
      <c r="BM16" s="156"/>
    </row>
    <row r="17" spans="1:78" hidden="1" x14ac:dyDescent="0.25">
      <c r="A17" s="85"/>
      <c r="B17" s="85"/>
      <c r="C17" s="113"/>
      <c r="D17" s="113"/>
      <c r="E17" s="113"/>
      <c r="F17" s="113"/>
      <c r="G17" s="113"/>
      <c r="H17" s="137"/>
      <c r="I17" s="137"/>
      <c r="J17" s="137"/>
      <c r="K17" s="113"/>
      <c r="L17" s="113"/>
      <c r="M17" s="113"/>
      <c r="N17" s="113"/>
      <c r="O17" s="113"/>
      <c r="P17" s="137"/>
      <c r="Q17" s="137"/>
      <c r="R17" s="137"/>
      <c r="S17" s="113"/>
      <c r="T17" s="113"/>
      <c r="U17" s="113"/>
      <c r="V17" s="113"/>
      <c r="W17" s="113"/>
      <c r="X17" s="143"/>
      <c r="Y17" s="143"/>
      <c r="Z17" s="143"/>
      <c r="AA17" s="113"/>
      <c r="AB17" s="113"/>
      <c r="AC17" s="113"/>
      <c r="AD17" s="113"/>
      <c r="AE17" s="113"/>
      <c r="AF17" s="143"/>
      <c r="AG17" s="143"/>
      <c r="AH17" s="144"/>
      <c r="AI17" s="145"/>
      <c r="AJ17" s="145"/>
      <c r="AK17" s="145"/>
      <c r="AL17" s="145"/>
      <c r="AM17" s="146"/>
      <c r="AN17" s="147"/>
      <c r="AO17" s="148"/>
      <c r="AP17" s="149"/>
      <c r="AQ17" s="145"/>
      <c r="AR17" s="145"/>
      <c r="AS17" s="146"/>
      <c r="AT17" s="147"/>
      <c r="AU17" s="148"/>
      <c r="AV17" s="150"/>
      <c r="AW17" s="151"/>
      <c r="AX17" s="152"/>
      <c r="AY17" s="153"/>
      <c r="AZ17" s="153"/>
      <c r="BA17" s="152"/>
      <c r="BB17" s="147"/>
      <c r="BC17" s="148"/>
      <c r="BD17" s="145"/>
      <c r="BE17" s="145"/>
      <c r="BF17" s="145"/>
      <c r="BG17" s="149"/>
      <c r="BH17" s="147"/>
      <c r="BI17" s="154"/>
      <c r="BJ17" s="155"/>
      <c r="BK17" s="155"/>
      <c r="BL17" s="156"/>
      <c r="BM17" s="156"/>
    </row>
    <row r="18" spans="1:78" hidden="1" x14ac:dyDescent="0.25">
      <c r="A18" s="85"/>
      <c r="B18" s="85"/>
      <c r="C18" s="113"/>
      <c r="D18" s="113"/>
      <c r="E18" s="113"/>
      <c r="F18" s="113"/>
      <c r="G18" s="113"/>
      <c r="H18" s="137"/>
      <c r="I18" s="137"/>
      <c r="J18" s="137"/>
      <c r="K18" s="113"/>
      <c r="L18" s="113"/>
      <c r="M18" s="113"/>
      <c r="N18" s="113"/>
      <c r="O18" s="113"/>
      <c r="P18" s="137"/>
      <c r="Q18" s="137"/>
      <c r="R18" s="137"/>
      <c r="S18" s="113"/>
      <c r="T18" s="113"/>
      <c r="U18" s="113"/>
      <c r="V18" s="113"/>
      <c r="W18" s="113"/>
      <c r="X18" s="143"/>
      <c r="Y18" s="143"/>
      <c r="Z18" s="143"/>
      <c r="AA18" s="113"/>
      <c r="AB18" s="113"/>
      <c r="AC18" s="113"/>
      <c r="AD18" s="113"/>
      <c r="AE18" s="113"/>
      <c r="AF18" s="143"/>
      <c r="AG18" s="143"/>
      <c r="AH18" s="144"/>
      <c r="AI18" s="145"/>
      <c r="AJ18" s="145"/>
      <c r="AK18" s="145"/>
      <c r="AL18" s="145"/>
      <c r="AM18" s="146"/>
      <c r="AN18" s="147"/>
      <c r="AO18" s="148"/>
      <c r="AP18" s="149"/>
      <c r="AQ18" s="145"/>
      <c r="AR18" s="145"/>
      <c r="AS18" s="146"/>
      <c r="AT18" s="147"/>
      <c r="AU18" s="148"/>
      <c r="AV18" s="150"/>
      <c r="AW18" s="151"/>
      <c r="AX18" s="152"/>
      <c r="AY18" s="153"/>
      <c r="AZ18" s="153"/>
      <c r="BA18" s="152"/>
      <c r="BB18" s="147"/>
      <c r="BC18" s="148"/>
      <c r="BD18" s="145"/>
      <c r="BE18" s="145"/>
      <c r="BF18" s="145"/>
      <c r="BG18" s="149"/>
      <c r="BH18" s="147"/>
      <c r="BI18" s="154"/>
      <c r="BJ18" s="155"/>
      <c r="BK18" s="155"/>
      <c r="BL18" s="156"/>
      <c r="BM18" s="156"/>
    </row>
    <row r="19" spans="1:78" hidden="1" x14ac:dyDescent="0.25">
      <c r="A19" s="85"/>
      <c r="B19" s="85"/>
      <c r="C19" s="113"/>
      <c r="D19" s="113"/>
      <c r="E19" s="113"/>
      <c r="F19" s="113"/>
      <c r="G19" s="113"/>
      <c r="H19" s="137"/>
      <c r="I19" s="137"/>
      <c r="J19" s="137"/>
      <c r="K19" s="113"/>
      <c r="L19" s="113"/>
      <c r="M19" s="113"/>
      <c r="N19" s="113"/>
      <c r="O19" s="113"/>
      <c r="P19" s="137"/>
      <c r="Q19" s="137"/>
      <c r="R19" s="137"/>
      <c r="S19" s="113"/>
      <c r="T19" s="113"/>
      <c r="U19" s="113"/>
      <c r="V19" s="113"/>
      <c r="W19" s="113"/>
      <c r="X19" s="143"/>
      <c r="Y19" s="143"/>
      <c r="Z19" s="143"/>
      <c r="AA19" s="113"/>
      <c r="AB19" s="113"/>
      <c r="AC19" s="113"/>
      <c r="AD19" s="113"/>
      <c r="AE19" s="113"/>
      <c r="AF19" s="143"/>
      <c r="AG19" s="143"/>
      <c r="AH19" s="144"/>
      <c r="AI19" s="145"/>
      <c r="AJ19" s="145"/>
      <c r="AK19" s="145"/>
      <c r="AL19" s="145"/>
      <c r="AM19" s="146"/>
      <c r="AN19" s="147"/>
      <c r="AO19" s="148"/>
      <c r="AP19" s="149"/>
      <c r="AQ19" s="145"/>
      <c r="AR19" s="145"/>
      <c r="AS19" s="146"/>
      <c r="AT19" s="147"/>
      <c r="AU19" s="148"/>
      <c r="AV19" s="150"/>
      <c r="AW19" s="151"/>
      <c r="AX19" s="152"/>
      <c r="AY19" s="153"/>
      <c r="AZ19" s="153"/>
      <c r="BA19" s="152"/>
      <c r="BB19" s="147"/>
      <c r="BC19" s="148"/>
      <c r="BD19" s="145"/>
      <c r="BE19" s="145"/>
      <c r="BF19" s="145"/>
      <c r="BG19" s="149"/>
      <c r="BH19" s="147"/>
      <c r="BI19" s="154"/>
      <c r="BJ19" s="155"/>
      <c r="BK19" s="155"/>
      <c r="BL19" s="156"/>
      <c r="BM19" s="156"/>
    </row>
    <row r="20" spans="1:78" hidden="1" x14ac:dyDescent="0.25">
      <c r="A20" s="85"/>
      <c r="B20" s="85"/>
      <c r="C20" s="113"/>
      <c r="D20" s="113"/>
      <c r="E20" s="113"/>
      <c r="F20" s="113"/>
      <c r="G20" s="113"/>
      <c r="H20" s="137"/>
      <c r="I20" s="137"/>
      <c r="J20" s="137"/>
      <c r="K20" s="113"/>
      <c r="L20" s="113"/>
      <c r="M20" s="113"/>
      <c r="N20" s="113"/>
      <c r="O20" s="113"/>
      <c r="P20" s="137"/>
      <c r="Q20" s="137"/>
      <c r="R20" s="137"/>
      <c r="S20" s="113"/>
      <c r="T20" s="113"/>
      <c r="U20" s="113"/>
      <c r="V20" s="113"/>
      <c r="W20" s="113"/>
      <c r="X20" s="143"/>
      <c r="Y20" s="143"/>
      <c r="Z20" s="143"/>
      <c r="AA20" s="113"/>
      <c r="AB20" s="113"/>
      <c r="AC20" s="113"/>
      <c r="AD20" s="113"/>
      <c r="AE20" s="113"/>
      <c r="AF20" s="143"/>
      <c r="AG20" s="143"/>
      <c r="AH20" s="144"/>
      <c r="AI20" s="145"/>
      <c r="AJ20" s="145"/>
      <c r="AK20" s="145"/>
      <c r="AL20" s="145"/>
      <c r="AM20" s="146"/>
      <c r="AN20" s="147"/>
      <c r="AO20" s="148"/>
      <c r="AP20" s="149"/>
      <c r="AQ20" s="145"/>
      <c r="AR20" s="145"/>
      <c r="AS20" s="146"/>
      <c r="AT20" s="147"/>
      <c r="AU20" s="148"/>
      <c r="AV20" s="150"/>
      <c r="AW20" s="151"/>
      <c r="AX20" s="152"/>
      <c r="AY20" s="153"/>
      <c r="AZ20" s="153"/>
      <c r="BA20" s="152"/>
      <c r="BB20" s="147"/>
      <c r="BC20" s="148"/>
      <c r="BD20" s="145"/>
      <c r="BE20" s="145"/>
      <c r="BF20" s="145"/>
      <c r="BG20" s="149"/>
      <c r="BH20" s="147"/>
      <c r="BI20" s="154"/>
      <c r="BJ20" s="155"/>
      <c r="BK20" s="155"/>
      <c r="BL20" s="156"/>
      <c r="BM20" s="156"/>
    </row>
    <row r="21" spans="1:78" s="75" customFormat="1" ht="13.8" hidden="1" x14ac:dyDescent="0.25">
      <c r="A21" s="74"/>
      <c r="B21" s="157" t="s">
        <v>722</v>
      </c>
      <c r="C21" s="158">
        <f>AVERAGE(C2:C20)</f>
        <v>14.981346153846156</v>
      </c>
      <c r="D21" s="158">
        <f t="shared" ref="D21:AH21" si="32">AVERAGE(D2:D20)</f>
        <v>7.4751545809898197</v>
      </c>
      <c r="E21" s="158">
        <f t="shared" si="32"/>
        <v>4.1358545704655532</v>
      </c>
      <c r="F21" s="158">
        <f t="shared" si="32"/>
        <v>9.6520189333189901</v>
      </c>
      <c r="G21" s="158">
        <f t="shared" si="32"/>
        <v>7.3771153846153847</v>
      </c>
      <c r="H21" s="158"/>
      <c r="I21" s="158"/>
      <c r="J21" s="158"/>
      <c r="K21" s="158"/>
      <c r="L21" s="158">
        <f t="shared" si="32"/>
        <v>8.403343699270474</v>
      </c>
      <c r="M21" s="158">
        <f t="shared" si="32"/>
        <v>9.1615204678362563</v>
      </c>
      <c r="N21" s="158">
        <f t="shared" si="32"/>
        <v>9.7765203607308866</v>
      </c>
      <c r="O21" s="158"/>
      <c r="P21" s="158"/>
      <c r="Q21" s="158"/>
      <c r="R21" s="158">
        <f t="shared" si="32"/>
        <v>8.8703592688841901</v>
      </c>
      <c r="S21" s="158">
        <f t="shared" si="32"/>
        <v>20.271346153846157</v>
      </c>
      <c r="T21" s="158">
        <f t="shared" si="32"/>
        <v>16.33653846153846</v>
      </c>
      <c r="U21" s="158">
        <f t="shared" si="32"/>
        <v>16.14423076923077</v>
      </c>
      <c r="V21" s="158">
        <f t="shared" si="32"/>
        <v>15.699615384615383</v>
      </c>
      <c r="W21" s="158">
        <f t="shared" si="32"/>
        <v>14.113653846153845</v>
      </c>
      <c r="X21" s="158"/>
      <c r="Y21" s="158"/>
      <c r="Z21" s="158"/>
      <c r="AA21" s="158"/>
      <c r="AB21" s="158">
        <f t="shared" si="32"/>
        <v>17.553846153846155</v>
      </c>
      <c r="AC21" s="158">
        <f t="shared" si="32"/>
        <v>12.813461538461537</v>
      </c>
      <c r="AD21" s="158">
        <f t="shared" si="32"/>
        <v>19.349999999999998</v>
      </c>
      <c r="AE21" s="158"/>
      <c r="AF21" s="158"/>
      <c r="AG21" s="158"/>
      <c r="AH21" s="158">
        <f t="shared" si="32"/>
        <v>16.535336538461539</v>
      </c>
      <c r="AI21" s="159">
        <f>AVERAGE(AI2:AI20)</f>
        <v>8.7242979246471801</v>
      </c>
      <c r="AJ21" s="159">
        <f>AVERAGE(AJ2:AJ20)</f>
        <v>9.1137948426125384</v>
      </c>
      <c r="AK21" s="159">
        <f>AVERAGE(AK2:AK20)</f>
        <v>16.513076923076923</v>
      </c>
      <c r="AL21" s="159">
        <f>AVERAGE(AL2:AL20)</f>
        <v>16.572435897435899</v>
      </c>
      <c r="AM21" s="146">
        <f>R21/R$21*100</f>
        <v>100</v>
      </c>
      <c r="AN21" s="147">
        <f>AI21/AI$21*100</f>
        <v>100</v>
      </c>
      <c r="AO21" s="160">
        <f>AJ21/AJ$21*100</f>
        <v>100</v>
      </c>
      <c r="AP21" s="149">
        <f>R21/AH21*100</f>
        <v>53.644866847744822</v>
      </c>
      <c r="AQ21" s="159">
        <f>AI21/AK21*AN21</f>
        <v>52.832660837757182</v>
      </c>
      <c r="AR21" s="159">
        <f>AJ21/AL21*AO21</f>
        <v>54.993694946333335</v>
      </c>
      <c r="AS21" s="146">
        <f>AP21/AP$21*100</f>
        <v>100</v>
      </c>
      <c r="AT21" s="147">
        <f>AQ21/AQ$21*100</f>
        <v>100</v>
      </c>
      <c r="AU21" s="148">
        <f>AR21/AR$21*100</f>
        <v>100</v>
      </c>
      <c r="AV21" s="161">
        <f>AVERAGE(AV2:AV13)</f>
        <v>47822.25</v>
      </c>
      <c r="AW21" s="151">
        <f>AV21/AV$21*100</f>
        <v>100</v>
      </c>
      <c r="AX21" s="152">
        <f>(SUM(Költségek!$B$16*R21)+(Költségek!$B$17))-((SUM(Költségek!$B$3:$B$12,$B$12)+Hibridválasztó!$AV21+R21*Költségek!$B$15)+((AH21-13.5)*R21*Költségek!$B$18))</f>
        <v>344707.53596786346</v>
      </c>
      <c r="AY21" s="161">
        <f>(SUM(Költségek!$B$16*AI21)+(Költségek!$B$17))-((SUM(Költségek!$B$3:$B$12,$B$12)+Hibridválasztó!$AV21+AI21*Költségek!$B$15)+((AK21-13.5)*AI21*Költségek!$B$18))</f>
        <v>336522.85881372017</v>
      </c>
      <c r="AZ21" s="161">
        <f>(SUM(Költségek!$B$16*AJ21)+(Költségek!$B$17))-((SUM(Költségek!$B$3:$B$12,$B$12)+Hibridválasztó!$AV21+AJ21*Költségek!$B$15)+((AL21-13.5)*AJ21*Költségek!$B$18))</f>
        <v>358339.15640152816</v>
      </c>
      <c r="BA21" s="152">
        <f>AX21/AX$21*100</f>
        <v>100</v>
      </c>
      <c r="BB21" s="147">
        <f>AY21/AY$21*100</f>
        <v>100</v>
      </c>
      <c r="BC21" s="148">
        <f>AZ21/AZ$21*100</f>
        <v>100</v>
      </c>
      <c r="BD21" s="145">
        <f t="shared" ref="BD21:BF22" si="33">$AV21/(AX21-$AV21)*100</f>
        <v>16.107989267334911</v>
      </c>
      <c r="BE21" s="159">
        <f t="shared" si="33"/>
        <v>16.564651594086733</v>
      </c>
      <c r="BF21" s="159">
        <f t="shared" si="33"/>
        <v>15.400852260894689</v>
      </c>
      <c r="BG21" s="149">
        <f>BD21/BD$21*100</f>
        <v>100</v>
      </c>
      <c r="BH21" s="147">
        <f>BE21/BE$21*100</f>
        <v>100</v>
      </c>
      <c r="BI21" s="154">
        <f>BF21/BF$21*100</f>
        <v>100</v>
      </c>
      <c r="BJ21" s="155">
        <f t="shared" ref="BJ21:BK23" si="34">BB21/BH21*100</f>
        <v>100</v>
      </c>
      <c r="BK21" s="155">
        <f t="shared" si="34"/>
        <v>100</v>
      </c>
      <c r="BL21" s="162">
        <f>BJ21*AW21/100</f>
        <v>100</v>
      </c>
      <c r="BM21" s="162">
        <f t="shared" si="23"/>
        <v>100</v>
      </c>
    </row>
    <row r="22" spans="1:78" hidden="1" x14ac:dyDescent="0.25">
      <c r="A22" s="68">
        <v>1</v>
      </c>
      <c r="B22" s="192" t="s">
        <v>62</v>
      </c>
      <c r="C22" s="193">
        <v>12.9175</v>
      </c>
      <c r="D22" s="193">
        <v>7.7560522683520396</v>
      </c>
      <c r="E22" s="193">
        <v>3.8160458513433344</v>
      </c>
      <c r="F22" s="193">
        <v>9.5426900584795309</v>
      </c>
      <c r="G22" s="193">
        <v>8.8200490196078434</v>
      </c>
      <c r="H22" s="137"/>
      <c r="I22" s="137"/>
      <c r="J22" s="137"/>
      <c r="K22" s="113"/>
      <c r="L22" s="193">
        <v>7.8107519705059758</v>
      </c>
      <c r="M22" s="193">
        <v>8.4534207382254909</v>
      </c>
      <c r="N22" s="193">
        <v>12.552080200501253</v>
      </c>
      <c r="O22" s="113"/>
      <c r="P22" s="137"/>
      <c r="Q22" s="137"/>
      <c r="R22" s="137">
        <f>(AVERAGE(C22:Q22))*1</f>
        <v>8.9585737633769327</v>
      </c>
      <c r="S22" s="193">
        <v>17.510000000000002</v>
      </c>
      <c r="T22" s="193">
        <v>10.375</v>
      </c>
      <c r="U22" s="193">
        <v>15.125</v>
      </c>
      <c r="V22" s="193">
        <v>15.325000000000001</v>
      </c>
      <c r="W22" s="193">
        <v>13.39</v>
      </c>
      <c r="X22" s="144"/>
      <c r="Y22" s="144"/>
      <c r="Z22" s="144"/>
      <c r="AA22" s="113"/>
      <c r="AB22" s="193">
        <v>15.675000000000001</v>
      </c>
      <c r="AC22" s="193">
        <v>12.15</v>
      </c>
      <c r="AD22" s="193">
        <v>14.475000000000001</v>
      </c>
      <c r="AE22" s="113"/>
      <c r="AF22" s="144"/>
      <c r="AG22" s="144"/>
      <c r="AH22" s="144">
        <f>AVERAGE(S22:AG22)</f>
        <v>14.253125000000001</v>
      </c>
      <c r="AI22" s="145">
        <f>AVERAGE(C22:J22)</f>
        <v>8.5704674395565483</v>
      </c>
      <c r="AJ22" s="145">
        <f t="shared" si="17"/>
        <v>9.6054176364109054</v>
      </c>
      <c r="AK22" s="145">
        <f t="shared" si="18"/>
        <v>14.345000000000002</v>
      </c>
      <c r="AL22" s="145">
        <f t="shared" si="19"/>
        <v>14.100000000000001</v>
      </c>
      <c r="AM22" s="146">
        <f>R22/R$52*100</f>
        <v>102.42236810710817</v>
      </c>
      <c r="AN22" s="147">
        <f>AI22/AI$52*100</f>
        <v>101.82309717091104</v>
      </c>
      <c r="AO22" s="148">
        <f>AJ22/AJ$52*100</f>
        <v>103.32669712450364</v>
      </c>
      <c r="AP22" s="149">
        <f>R22/AH22*AM22</f>
        <v>64.375941395818359</v>
      </c>
      <c r="AQ22" s="145">
        <f>AI22/AK22*AN22</f>
        <v>60.83454436375709</v>
      </c>
      <c r="AR22" s="145">
        <f>AJ22/AL22*AO22</f>
        <v>70.389792827786891</v>
      </c>
      <c r="AS22" s="146">
        <f>AP22/AP$52*100</f>
        <v>108.15496137454723</v>
      </c>
      <c r="AT22" s="147">
        <f>AQ22/AQ$52*100</f>
        <v>108.07414661819496</v>
      </c>
      <c r="AU22" s="148">
        <f>AR22/AR$52*100</f>
        <v>107.89885657764525</v>
      </c>
      <c r="AV22" s="150">
        <f>SUMIF(Árjegyzék!C$3:C$255,Hibridválasztó!B22,Árjegyzék!M$3:M$255)</f>
        <v>42000</v>
      </c>
      <c r="AW22" s="151">
        <f>AV22/AV$40*100</f>
        <v>81.081081081081081</v>
      </c>
      <c r="AX22" s="152">
        <f>(SUM(Költségek!$B$16*R22)+(Költségek!$B$17))-((SUM(Költségek!$B$3:$B$12,$B$12)+Hibridválasztó!$AV22+R22*Költségek!$B$15)+((AH22-13.5)*R22*Költségek!$B$18))</f>
        <v>369003.1860334808</v>
      </c>
      <c r="AY22" s="153">
        <f>(SUM(Költségek!$B$16*AI22)+(Költségek!$B$17))-((SUM(Költségek!$B$3:$B$12,$B$12)+Hibridválasztó!$AV22+AI22*Költségek!$B$15)+((AK22-13.5)*AI22*Költségek!$B$18))</f>
        <v>345814.83032832923</v>
      </c>
      <c r="AZ22" s="153">
        <f>(SUM(Költségek!$B$16*AJ22)+(Költségek!$B$17))-((SUM(Költségek!$B$3:$B$12,$B$12)+Hibridválasztó!$AV22+AJ22*Költségek!$B$15)+((AL22-13.5)*AJ22*Költségek!$B$18))</f>
        <v>407754.72324283863</v>
      </c>
      <c r="BA22" s="152">
        <f t="shared" ref="BA22:BC23" si="35">AX22/AX$52*100</f>
        <v>105.63857699050698</v>
      </c>
      <c r="BB22" s="147">
        <f t="shared" si="35"/>
        <v>105.24817462032698</v>
      </c>
      <c r="BC22" s="147">
        <f t="shared" si="35"/>
        <v>106.15155658279349</v>
      </c>
      <c r="BD22" s="145">
        <f t="shared" si="33"/>
        <v>12.843911556170513</v>
      </c>
      <c r="BE22" s="145">
        <f t="shared" si="33"/>
        <v>13.824209948741171</v>
      </c>
      <c r="BF22" s="145">
        <f t="shared" si="33"/>
        <v>11.483105297348295</v>
      </c>
      <c r="BG22" s="149">
        <f t="shared" ref="BG22:BI23" si="36">BD22/BD$52*100</f>
        <v>82.328865572966379</v>
      </c>
      <c r="BH22" s="147">
        <f t="shared" si="36"/>
        <v>82.351800378682654</v>
      </c>
      <c r="BI22" s="154">
        <f t="shared" si="36"/>
        <v>82.137059069538878</v>
      </c>
      <c r="BJ22" s="155">
        <f t="shared" si="34"/>
        <v>127.80312529460038</v>
      </c>
      <c r="BK22" s="155">
        <f t="shared" si="34"/>
        <v>129.23710415894419</v>
      </c>
      <c r="BL22" s="156">
        <f t="shared" ref="BL22:BL35" si="37">AN22*AW22/100</f>
        <v>82.559267976414361</v>
      </c>
      <c r="BM22" s="156">
        <f t="shared" si="23"/>
        <v>104.78684120995474</v>
      </c>
      <c r="BN22" s="163">
        <v>81.707752656758288</v>
      </c>
      <c r="BO22" s="163">
        <v>85.413621562946034</v>
      </c>
      <c r="BP22" s="163">
        <v>83.560687109852154</v>
      </c>
      <c r="BQ22" s="163">
        <v>92.882009727596611</v>
      </c>
      <c r="BR22" s="163">
        <v>97.094688948376259</v>
      </c>
      <c r="BS22" s="163">
        <v>94.988349337986449</v>
      </c>
      <c r="BT22" s="164">
        <v>4.2549929762413727</v>
      </c>
      <c r="BU22" s="164">
        <v>4.4290600378672202</v>
      </c>
      <c r="BV22" s="163">
        <v>81.864972164863573</v>
      </c>
      <c r="BW22" s="163">
        <v>85.276599358373744</v>
      </c>
      <c r="BX22" s="165">
        <v>80.970478847047886</v>
      </c>
      <c r="BY22" s="165">
        <v>119.02952115295211</v>
      </c>
      <c r="BZ22" s="164">
        <v>2.5373756030755885</v>
      </c>
    </row>
    <row r="23" spans="1:78" s="80" customFormat="1" hidden="1" x14ac:dyDescent="0.25">
      <c r="A23" s="80">
        <v>2</v>
      </c>
      <c r="B23" s="192" t="s">
        <v>850</v>
      </c>
      <c r="C23" s="193">
        <v>13.42</v>
      </c>
      <c r="D23" s="193">
        <v>7.3787049144600623</v>
      </c>
      <c r="E23" s="193">
        <v>3.6936943808797351</v>
      </c>
      <c r="F23" s="193">
        <v>9.5132108653275687</v>
      </c>
      <c r="G23" s="193">
        <v>7.58</v>
      </c>
      <c r="H23" s="166"/>
      <c r="I23" s="166"/>
      <c r="J23" s="166"/>
      <c r="K23" s="113"/>
      <c r="L23" s="193">
        <v>8.6748006792343162</v>
      </c>
      <c r="M23" s="193">
        <v>9.1024963843299993</v>
      </c>
      <c r="N23" s="193">
        <v>11.180618212197158</v>
      </c>
      <c r="O23" s="113"/>
      <c r="P23" s="166"/>
      <c r="Q23" s="166"/>
      <c r="R23" s="137">
        <f t="shared" ref="R23:R41" si="38">(AVERAGE(C23:Q23))*1</f>
        <v>8.8179406795536046</v>
      </c>
      <c r="S23" s="193">
        <v>16.96</v>
      </c>
      <c r="T23" s="193">
        <v>11.125</v>
      </c>
      <c r="U23" s="193">
        <v>15.249999999999998</v>
      </c>
      <c r="V23" s="193">
        <v>14.649999999999999</v>
      </c>
      <c r="W23" s="193">
        <v>13.282499999999999</v>
      </c>
      <c r="X23" s="167"/>
      <c r="Y23" s="167"/>
      <c r="Z23" s="167"/>
      <c r="AA23" s="113"/>
      <c r="AB23" s="193">
        <v>15.55</v>
      </c>
      <c r="AC23" s="193">
        <v>11.975</v>
      </c>
      <c r="AD23" s="193">
        <v>14.324999999999999</v>
      </c>
      <c r="AE23" s="113"/>
      <c r="AF23" s="167"/>
      <c r="AG23" s="167"/>
      <c r="AH23" s="144">
        <f t="shared" ref="AH23:AH41" si="39">AVERAGE(S23:AG23)</f>
        <v>14.139687499999999</v>
      </c>
      <c r="AI23" s="145">
        <f t="shared" ref="AI23:AI41" si="40">AVERAGE(C23:J23)</f>
        <v>8.3171220321334722</v>
      </c>
      <c r="AJ23" s="145">
        <f t="shared" ref="AJ23:AJ41" si="41">AVERAGE(K23:Q23)</f>
        <v>9.6526384252538246</v>
      </c>
      <c r="AK23" s="145">
        <f t="shared" ref="AK23:AK41" si="42">AVERAGE(S23:Z23)</f>
        <v>14.253499999999999</v>
      </c>
      <c r="AL23" s="145">
        <f t="shared" ref="AL23:AL41" si="43">AVERAGE(AA23:AG23)</f>
        <v>13.949999999999998</v>
      </c>
      <c r="AM23" s="146">
        <f t="shared" ref="AM23:AM41" si="44">R23/R$52*100</f>
        <v>100.81452584785538</v>
      </c>
      <c r="AN23" s="147">
        <f t="shared" ref="AN23:AN41" si="45">AI23/AI$52*100</f>
        <v>98.813178024753171</v>
      </c>
      <c r="AO23" s="148">
        <f t="shared" ref="AO23:AO41" si="46">AJ23/AJ$52*100</f>
        <v>103.83465714575844</v>
      </c>
      <c r="AP23" s="149">
        <f t="shared" ref="AP23:AP41" si="47">R23/AH23*AM23</f>
        <v>62.871015258555921</v>
      </c>
      <c r="AQ23" s="145">
        <f t="shared" ref="AQ23:AQ41" si="48">AI23/AK23*AN23</f>
        <v>57.658909040923398</v>
      </c>
      <c r="AR23" s="145">
        <f t="shared" ref="AR23:AR41" si="49">AJ23/AL23*AO23</f>
        <v>71.847914081591739</v>
      </c>
      <c r="AS23" s="146">
        <f t="shared" ref="AS23:AS41" si="50">AP23/AP$52*100</f>
        <v>105.62660645315827</v>
      </c>
      <c r="AT23" s="147">
        <f t="shared" ref="AT23:AT41" si="51">AQ23/AQ$52*100</f>
        <v>102.43254806468767</v>
      </c>
      <c r="AU23" s="148">
        <f t="shared" ref="AU23:AU41" si="52">AR23/AR$52*100</f>
        <v>110.13397632607271</v>
      </c>
      <c r="AV23" s="150">
        <f>SUMIF(Árjegyzék!C$3:C$255,Hibridválasztó!B23,Árjegyzék!M$3:M$255)</f>
        <v>50400</v>
      </c>
      <c r="AW23" s="151">
        <f t="shared" ref="AW23:AW41" si="53">AV23/AV$40*100</f>
        <v>97.297297297297305</v>
      </c>
      <c r="AX23" s="152">
        <f>(SUM(Költségek!$B$16*R23)+(Költségek!$B$17))-((SUM(Költségek!$B$3:$B$12,$B$12)+Hibridválasztó!$AV23+R23*Költségek!$B$15)+((AH23-13.5)*R23*Költségek!$B$18))</f>
        <v>353046.65156122233</v>
      </c>
      <c r="AY23" s="153">
        <f>(SUM(Költségek!$B$16*AI23)+(Költségek!$B$17))-((SUM(Költségek!$B$3:$B$12,$B$12)+Hibridválasztó!$AV23+AI23*Költségek!$B$15)+((AK23-13.5)*AI23*Költségek!$B$18))</f>
        <v>323132.37061402062</v>
      </c>
      <c r="AZ23" s="153">
        <f>(SUM(Költségek!$B$16*AJ23)+(Költségek!$B$17))-((SUM(Költségek!$B$3:$B$12,$B$12)+Hibridválasztó!$AV23+AJ23*Költségek!$B$15)+((AL23-13.5)*AJ23*Költségek!$B$18))</f>
        <v>403070.47811713465</v>
      </c>
      <c r="BA23" s="152">
        <f t="shared" si="35"/>
        <v>101.07052538784029</v>
      </c>
      <c r="BB23" s="147">
        <f t="shared" si="35"/>
        <v>98.344805327102904</v>
      </c>
      <c r="BC23" s="147">
        <f t="shared" si="35"/>
        <v>104.93209820949905</v>
      </c>
      <c r="BD23" s="145">
        <f>$AV23/(AX23-$AV23)*100</f>
        <v>16.653083634003</v>
      </c>
      <c r="BE23" s="145">
        <f>$AV23/(AY23-$AV23)*100</f>
        <v>18.479654573650759</v>
      </c>
      <c r="BF23" s="145">
        <f>$AV23/(AZ23-$AV23)*100</f>
        <v>14.290960862128168</v>
      </c>
      <c r="BG23" s="149">
        <f t="shared" si="36"/>
        <v>106.74547842246118</v>
      </c>
      <c r="BH23" s="147">
        <f t="shared" si="36"/>
        <v>110.08461461154783</v>
      </c>
      <c r="BI23" s="154">
        <f t="shared" si="36"/>
        <v>102.22126037319801</v>
      </c>
      <c r="BJ23" s="155">
        <f t="shared" si="34"/>
        <v>89.335649376735489</v>
      </c>
      <c r="BK23" s="155">
        <f t="shared" si="34"/>
        <v>102.65193153205516</v>
      </c>
      <c r="BL23" s="156">
        <f t="shared" si="37"/>
        <v>96.142551591651738</v>
      </c>
      <c r="BM23" s="156">
        <f>BK23*$AW23/100</f>
        <v>99.877555004161792</v>
      </c>
      <c r="BN23" s="163">
        <v>81.707752656758288</v>
      </c>
      <c r="BO23" s="163">
        <v>85.413621562946034</v>
      </c>
      <c r="BP23" s="163">
        <v>83.560687109852154</v>
      </c>
      <c r="BQ23" s="163">
        <v>92.882009727596611</v>
      </c>
      <c r="BR23" s="163">
        <v>97.094688948376259</v>
      </c>
      <c r="BS23" s="163">
        <v>94.988349337986449</v>
      </c>
      <c r="BT23" s="164">
        <v>4.2549929762413727</v>
      </c>
      <c r="BU23" s="164">
        <v>4.4290600378672202</v>
      </c>
      <c r="BV23" s="163">
        <v>81.864972164863573</v>
      </c>
      <c r="BW23" s="163">
        <v>85.276599358373744</v>
      </c>
      <c r="BX23" s="165">
        <v>80.970478847047886</v>
      </c>
      <c r="BY23" s="165">
        <v>119.02952115295211</v>
      </c>
      <c r="BZ23" s="164">
        <v>2.5373756030755885</v>
      </c>
    </row>
    <row r="24" spans="1:78" hidden="1" x14ac:dyDescent="0.25">
      <c r="A24" s="68">
        <v>3</v>
      </c>
      <c r="B24" s="192" t="s">
        <v>714</v>
      </c>
      <c r="C24" s="193">
        <v>13.442500000000001</v>
      </c>
      <c r="D24" s="193">
        <v>8.1639106825033601</v>
      </c>
      <c r="E24" s="193">
        <v>4.3993961352657003</v>
      </c>
      <c r="F24" s="193">
        <v>8.5135816594626661</v>
      </c>
      <c r="G24" s="193">
        <v>8.1999999999999993</v>
      </c>
      <c r="H24" s="137"/>
      <c r="I24" s="137"/>
      <c r="J24" s="137"/>
      <c r="K24" s="113"/>
      <c r="L24" s="193">
        <v>8.5668087791943623</v>
      </c>
      <c r="M24" s="193">
        <v>7.2886499402628431</v>
      </c>
      <c r="N24" s="193">
        <v>11.248008911166806</v>
      </c>
      <c r="O24" s="113"/>
      <c r="P24" s="137"/>
      <c r="Q24" s="137"/>
      <c r="R24" s="137">
        <f t="shared" si="38"/>
        <v>8.7278570134819677</v>
      </c>
      <c r="S24" s="193">
        <v>17.747500000000002</v>
      </c>
      <c r="T24" s="193">
        <v>12.25</v>
      </c>
      <c r="U24" s="193">
        <v>15.574999999999999</v>
      </c>
      <c r="V24" s="193">
        <v>14.574999999999999</v>
      </c>
      <c r="W24" s="193">
        <v>13.4925</v>
      </c>
      <c r="X24" s="144"/>
      <c r="Y24" s="144"/>
      <c r="Z24" s="144"/>
      <c r="AA24" s="113"/>
      <c r="AB24" s="193">
        <v>15.674999999999999</v>
      </c>
      <c r="AC24" s="193">
        <v>12.225000000000001</v>
      </c>
      <c r="AD24" s="193">
        <v>14.674999999999999</v>
      </c>
      <c r="AE24" s="113"/>
      <c r="AF24" s="144"/>
      <c r="AG24" s="144"/>
      <c r="AH24" s="144">
        <f t="shared" si="39"/>
        <v>14.526875000000002</v>
      </c>
      <c r="AI24" s="145">
        <f t="shared" si="40"/>
        <v>8.543877695446346</v>
      </c>
      <c r="AJ24" s="145">
        <f t="shared" si="41"/>
        <v>9.0344892102080028</v>
      </c>
      <c r="AK24" s="145">
        <f t="shared" si="42"/>
        <v>14.728000000000003</v>
      </c>
      <c r="AL24" s="145">
        <f t="shared" si="43"/>
        <v>14.191666666666665</v>
      </c>
      <c r="AM24" s="146">
        <f t="shared" si="44"/>
        <v>99.784609406853832</v>
      </c>
      <c r="AN24" s="147">
        <f t="shared" si="45"/>
        <v>101.50719256974696</v>
      </c>
      <c r="AO24" s="148">
        <f t="shared" si="46"/>
        <v>97.185147552476963</v>
      </c>
      <c r="AP24" s="149">
        <f t="shared" si="47"/>
        <v>59.951352444979925</v>
      </c>
      <c r="AQ24" s="145">
        <f t="shared" si="48"/>
        <v>58.885458889464829</v>
      </c>
      <c r="AR24" s="145">
        <f t="shared" si="49"/>
        <v>61.868573126623083</v>
      </c>
      <c r="AS24" s="146">
        <f t="shared" si="50"/>
        <v>100.72141963985092</v>
      </c>
      <c r="AT24" s="147">
        <f t="shared" si="51"/>
        <v>104.61154569756491</v>
      </c>
      <c r="AU24" s="148">
        <f t="shared" si="52"/>
        <v>94.83687947178953</v>
      </c>
      <c r="AV24" s="150">
        <f>SUMIF(Árjegyzék!C$3:C$255,Hibridválasztó!B24,Árjegyzék!M$3:M$255)</f>
        <v>47600</v>
      </c>
      <c r="AW24" s="151">
        <f t="shared" si="53"/>
        <v>91.891891891891902</v>
      </c>
      <c r="AX24" s="152">
        <f>(SUM(Költségek!$B$16*R24)+(Költségek!$B$17))-((SUM(Költségek!$B$3:$B$12,$B$12)+Hibridválasztó!$AV24+R24*Költségek!$B$15)+((AH24-13.5)*R24*Költségek!$B$18))</f>
        <v>348354.32979386242</v>
      </c>
      <c r="AY24" s="153">
        <f>(SUM(Költségek!$B$16*AI24)+(Költségek!$B$17))-((SUM(Költségek!$B$3:$B$12,$B$12)+Hibridválasztó!$AV24+AI24*Költségek!$B$15)+((AK24-13.5)*AI24*Költségek!$B$18))</f>
        <v>336510.08905236796</v>
      </c>
      <c r="AZ24" s="153">
        <f>(SUM(Költségek!$B$16*AJ24)+(Költségek!$B$17))-((SUM(Költségek!$B$3:$B$12,$B$12)+Hibridválasztó!$AV24+AJ24*Költségek!$B$15)+((AL24-13.5)*AJ24*Költségek!$B$18))</f>
        <v>368202.94378054724</v>
      </c>
      <c r="BA24" s="152">
        <f t="shared" ref="BA24:BC26" si="54">AX24/AX$52*100</f>
        <v>99.727203126550918</v>
      </c>
      <c r="BB24" s="147">
        <f t="shared" si="54"/>
        <v>102.41629192264294</v>
      </c>
      <c r="BC24" s="147">
        <f t="shared" si="54"/>
        <v>95.854967196528591</v>
      </c>
      <c r="BD24" s="155">
        <f t="shared" ref="BD24:BF26" si="55">$AV24/(AX24-$AV24)*100</f>
        <v>15.826871065372568</v>
      </c>
      <c r="BE24" s="155">
        <f t="shared" si="55"/>
        <v>16.475714003664304</v>
      </c>
      <c r="BF24" s="155">
        <f t="shared" si="55"/>
        <v>14.847025245214907</v>
      </c>
      <c r="BG24" s="149">
        <f t="shared" ref="BG24:BI26" si="56">BD24/BD$52*100</f>
        <v>101.44949493643422</v>
      </c>
      <c r="BH24" s="147">
        <f t="shared" si="56"/>
        <v>98.146998328072954</v>
      </c>
      <c r="BI24" s="154">
        <f t="shared" si="56"/>
        <v>106.19871175915799</v>
      </c>
      <c r="BJ24" s="155">
        <f t="shared" ref="BJ24:BK26" si="57">BB24/BH24*100</f>
        <v>104.34989726359146</v>
      </c>
      <c r="BK24" s="155">
        <f t="shared" si="57"/>
        <v>90.260009381199097</v>
      </c>
      <c r="BL24" s="156">
        <f t="shared" si="37"/>
        <v>93.276879658686411</v>
      </c>
      <c r="BM24" s="156">
        <f t="shared" si="23"/>
        <v>82.941630242182967</v>
      </c>
      <c r="BN24" s="163">
        <v>80.074113650118178</v>
      </c>
      <c r="BO24" s="163">
        <v>89.246910741712554</v>
      </c>
      <c r="BP24" s="163">
        <v>84.660512195915373</v>
      </c>
      <c r="BQ24" s="163">
        <v>91.024956153457254</v>
      </c>
      <c r="BR24" s="163">
        <v>101.45221428977888</v>
      </c>
      <c r="BS24" s="163">
        <v>96.238585221618095</v>
      </c>
      <c r="BT24" s="164">
        <v>4.210422126977277</v>
      </c>
      <c r="BU24" s="164">
        <v>4.6727822145478113</v>
      </c>
      <c r="BV24" s="163">
        <v>80.115374729763317</v>
      </c>
      <c r="BW24" s="163">
        <v>91.909009450103241</v>
      </c>
      <c r="BX24" s="165">
        <v>80.807697042002815</v>
      </c>
      <c r="BY24" s="165">
        <v>119.19230295799719</v>
      </c>
      <c r="BZ24" s="164">
        <v>2.7001574081206599</v>
      </c>
    </row>
    <row r="25" spans="1:78" hidden="1" x14ac:dyDescent="0.25">
      <c r="A25" s="68">
        <v>5</v>
      </c>
      <c r="B25" s="192" t="s">
        <v>713</v>
      </c>
      <c r="C25" s="193">
        <v>13.477499999999999</v>
      </c>
      <c r="D25" s="193">
        <v>7.9221150702844056</v>
      </c>
      <c r="E25" s="193">
        <v>4.1353419781337397</v>
      </c>
      <c r="F25" s="193">
        <v>8.7445969997457418</v>
      </c>
      <c r="G25" s="193">
        <v>8.0649999999999995</v>
      </c>
      <c r="H25" s="137"/>
      <c r="I25" s="137"/>
      <c r="J25" s="137"/>
      <c r="K25" s="113"/>
      <c r="L25" s="193">
        <v>8.5925751879699241</v>
      </c>
      <c r="M25" s="193">
        <v>8.9530120103125199</v>
      </c>
      <c r="N25" s="193">
        <v>11.126691729323309</v>
      </c>
      <c r="O25" s="113"/>
      <c r="P25" s="137"/>
      <c r="Q25" s="137"/>
      <c r="R25" s="137">
        <f t="shared" si="38"/>
        <v>8.8771041219712057</v>
      </c>
      <c r="S25" s="193">
        <v>18.055000000000003</v>
      </c>
      <c r="T25" s="193">
        <v>11.75</v>
      </c>
      <c r="U25" s="193">
        <v>15.2</v>
      </c>
      <c r="V25" s="193">
        <v>14.275</v>
      </c>
      <c r="W25" s="193">
        <v>13.382499999999999</v>
      </c>
      <c r="X25" s="144"/>
      <c r="Y25" s="144"/>
      <c r="Z25" s="144"/>
      <c r="AA25" s="113"/>
      <c r="AB25" s="193">
        <v>15.7</v>
      </c>
      <c r="AC25" s="193">
        <v>12.15</v>
      </c>
      <c r="AD25" s="193">
        <v>14.999999999999998</v>
      </c>
      <c r="AE25" s="113"/>
      <c r="AF25" s="144"/>
      <c r="AG25" s="144"/>
      <c r="AH25" s="144">
        <f t="shared" si="39"/>
        <v>14.4390625</v>
      </c>
      <c r="AI25" s="145">
        <f t="shared" si="40"/>
        <v>8.4689108096327779</v>
      </c>
      <c r="AJ25" s="145">
        <f t="shared" si="41"/>
        <v>9.5574263092019169</v>
      </c>
      <c r="AK25" s="145">
        <f t="shared" si="42"/>
        <v>14.532499999999999</v>
      </c>
      <c r="AL25" s="145">
        <f t="shared" si="43"/>
        <v>14.283333333333333</v>
      </c>
      <c r="AM25" s="146">
        <f t="shared" si="44"/>
        <v>101.490934843063</v>
      </c>
      <c r="AN25" s="147">
        <f t="shared" si="45"/>
        <v>100.61653397351169</v>
      </c>
      <c r="AO25" s="148">
        <f t="shared" si="46"/>
        <v>102.81044832420901</v>
      </c>
      <c r="AP25" s="149">
        <f t="shared" si="47"/>
        <v>62.396405309421269</v>
      </c>
      <c r="AQ25" s="145">
        <f t="shared" si="48"/>
        <v>58.634952843355023</v>
      </c>
      <c r="AR25" s="145">
        <f t="shared" si="49"/>
        <v>68.79369547313695</v>
      </c>
      <c r="AS25" s="146">
        <f t="shared" si="50"/>
        <v>104.82923682090669</v>
      </c>
      <c r="AT25" s="147">
        <f t="shared" si="51"/>
        <v>104.16651520643256</v>
      </c>
      <c r="AU25" s="148">
        <f t="shared" si="52"/>
        <v>105.45223651193949</v>
      </c>
      <c r="AV25" s="150">
        <f>SUMIF(Árjegyzék!C$3:C$255,Hibridválasztó!B25,Árjegyzék!M$3:M$255)</f>
        <v>42000</v>
      </c>
      <c r="AW25" s="151">
        <f t="shared" si="53"/>
        <v>81.081081081081081</v>
      </c>
      <c r="AX25" s="152">
        <f>(SUM(Költségek!$B$16*R25)+(Költségek!$B$17))-((SUM(Költségek!$B$3:$B$12,$B$12)+Hibridválasztó!$AV25+R25*Költségek!$B$15)+((AH25-13.5)*R25*Költségek!$B$18))</f>
        <v>363158.25923916348</v>
      </c>
      <c r="AY25" s="153">
        <f>(SUM(Költségek!$B$16*AI25)+(Költségek!$B$17))-((SUM(Költségek!$B$3:$B$12,$B$12)+Hibridválasztó!$AV25+AI25*Költségek!$B$15)+((AK25-13.5)*AI25*Költségek!$B$18))</f>
        <v>338843.9470034453</v>
      </c>
      <c r="AZ25" s="153">
        <f>(SUM(Költségek!$B$16*AJ25)+(Költségek!$B$17))-((SUM(Költségek!$B$3:$B$12,$B$12)+Hibridválasztó!$AV25+AJ25*Költségek!$B$15)+((AL25-13.5)*AJ25*Költségek!$B$18))</f>
        <v>403793.65292182687</v>
      </c>
      <c r="BA25" s="152">
        <f t="shared" si="54"/>
        <v>103.96528588480543</v>
      </c>
      <c r="BB25" s="147">
        <f t="shared" si="54"/>
        <v>103.12659775001541</v>
      </c>
      <c r="BC25" s="147">
        <f t="shared" si="54"/>
        <v>105.12036367112026</v>
      </c>
      <c r="BD25" s="155">
        <f t="shared" si="55"/>
        <v>13.077664606695667</v>
      </c>
      <c r="BE25" s="155">
        <f t="shared" si="55"/>
        <v>14.148848384472037</v>
      </c>
      <c r="BF25" s="155">
        <f t="shared" si="55"/>
        <v>11.608827203244216</v>
      </c>
      <c r="BG25" s="149">
        <f t="shared" si="56"/>
        <v>83.82721157058505</v>
      </c>
      <c r="BH25" s="147">
        <f t="shared" si="56"/>
        <v>84.285694594242557</v>
      </c>
      <c r="BI25" s="154">
        <f t="shared" si="56"/>
        <v>83.0363304202329</v>
      </c>
      <c r="BJ25" s="155">
        <f t="shared" si="57"/>
        <v>122.35361913605188</v>
      </c>
      <c r="BK25" s="155">
        <f t="shared" si="57"/>
        <v>126.59562764771009</v>
      </c>
      <c r="BL25" s="156">
        <f t="shared" si="37"/>
        <v>81.580973492036506</v>
      </c>
      <c r="BM25" s="156">
        <f t="shared" si="23"/>
        <v>102.64510349814331</v>
      </c>
      <c r="BN25" s="163">
        <v>96.735964858268872</v>
      </c>
      <c r="BO25" s="163">
        <v>99.154334901243686</v>
      </c>
      <c r="BP25" s="163">
        <v>97.945149879756286</v>
      </c>
      <c r="BQ25" s="163">
        <v>109.96546272321193</v>
      </c>
      <c r="BR25" s="163">
        <v>112.71456623607101</v>
      </c>
      <c r="BS25" s="163">
        <v>111.3400144796415</v>
      </c>
      <c r="BT25" s="164">
        <v>5.0375984853111833</v>
      </c>
      <c r="BU25" s="164">
        <v>5.1415745434556896</v>
      </c>
      <c r="BV25" s="163">
        <v>105.74318958255978</v>
      </c>
      <c r="BW25" s="163">
        <v>107.03536157510847</v>
      </c>
      <c r="BX25" s="165">
        <v>83.437123180137093</v>
      </c>
      <c r="BY25" s="165">
        <v>116.56287681986291</v>
      </c>
      <c r="BZ25" s="164">
        <v>7.0731269986382017E-2</v>
      </c>
    </row>
    <row r="26" spans="1:78" hidden="1" x14ac:dyDescent="0.25">
      <c r="A26" s="68">
        <v>8</v>
      </c>
      <c r="B26" s="192" t="s">
        <v>843</v>
      </c>
      <c r="C26" s="193">
        <v>13.984999999999999</v>
      </c>
      <c r="D26" s="193">
        <v>7.8204796411318149</v>
      </c>
      <c r="E26" s="193">
        <v>4.3273879142300196</v>
      </c>
      <c r="F26" s="193">
        <v>9.0212369692346801</v>
      </c>
      <c r="G26" s="193">
        <v>7.69</v>
      </c>
      <c r="H26" s="137"/>
      <c r="I26" s="137"/>
      <c r="J26" s="137"/>
      <c r="K26" s="113"/>
      <c r="L26" s="193">
        <v>8.0878713995132756</v>
      </c>
      <c r="M26" s="193">
        <v>8.706571087216247</v>
      </c>
      <c r="N26" s="193">
        <v>10.910867228835979</v>
      </c>
      <c r="O26" s="113"/>
      <c r="P26" s="137"/>
      <c r="Q26" s="137"/>
      <c r="R26" s="137">
        <f t="shared" si="38"/>
        <v>8.818676780020251</v>
      </c>
      <c r="S26" s="193">
        <v>18.23</v>
      </c>
      <c r="T26" s="193">
        <v>11.25</v>
      </c>
      <c r="U26" s="193">
        <v>15.5</v>
      </c>
      <c r="V26" s="193">
        <v>14.375</v>
      </c>
      <c r="W26" s="193">
        <v>13.8775</v>
      </c>
      <c r="X26" s="144"/>
      <c r="Y26" s="144"/>
      <c r="Z26" s="144"/>
      <c r="AA26" s="113"/>
      <c r="AB26" s="193">
        <v>15.775</v>
      </c>
      <c r="AC26" s="193">
        <v>12.2</v>
      </c>
      <c r="AD26" s="193">
        <v>14.025</v>
      </c>
      <c r="AE26" s="113"/>
      <c r="AF26" s="144"/>
      <c r="AG26" s="144"/>
      <c r="AH26" s="144">
        <f t="shared" si="39"/>
        <v>14.404062500000002</v>
      </c>
      <c r="AI26" s="145">
        <f t="shared" si="40"/>
        <v>8.5688209049193027</v>
      </c>
      <c r="AJ26" s="145">
        <f t="shared" si="41"/>
        <v>9.2351032385218339</v>
      </c>
      <c r="AK26" s="145">
        <f t="shared" si="42"/>
        <v>14.6465</v>
      </c>
      <c r="AL26" s="145">
        <f t="shared" si="43"/>
        <v>14</v>
      </c>
      <c r="AM26" s="146">
        <f t="shared" si="44"/>
        <v>100.82294160185261</v>
      </c>
      <c r="AN26" s="147">
        <f t="shared" si="45"/>
        <v>101.80353519747776</v>
      </c>
      <c r="AO26" s="148">
        <f t="shared" si="46"/>
        <v>99.343178127215751</v>
      </c>
      <c r="AP26" s="149">
        <f t="shared" si="47"/>
        <v>61.727372676812202</v>
      </c>
      <c r="AQ26" s="145">
        <f t="shared" si="48"/>
        <v>59.559366442142185</v>
      </c>
      <c r="AR26" s="145">
        <f t="shared" si="49"/>
        <v>65.531750431978693</v>
      </c>
      <c r="AS26" s="146">
        <f t="shared" si="50"/>
        <v>103.70522687294736</v>
      </c>
      <c r="AT26" s="147">
        <f t="shared" si="51"/>
        <v>105.80875995168451</v>
      </c>
      <c r="AU26" s="148">
        <f t="shared" si="52"/>
        <v>100.45207773861864</v>
      </c>
      <c r="AV26" s="150">
        <f>SUMIF(Árjegyzék!C$3:C$255,Hibridválasztó!B26,Árjegyzék!M$3:M$255)</f>
        <v>50400</v>
      </c>
      <c r="AW26" s="151">
        <f t="shared" si="53"/>
        <v>97.297297297297305</v>
      </c>
      <c r="AX26" s="152">
        <f>(SUM(Költségek!$B$16*R26)+(Költségek!$B$17))-((SUM(Költségek!$B$3:$B$12,$B$12)+Hibridválasztó!$AV26+R26*Költségek!$B$15)+((AH26-13.5)*R26*Költségek!$B$18))</f>
        <v>351555.61794293736</v>
      </c>
      <c r="AY26" s="153">
        <f>(SUM(Költségek!$B$16*AI26)+(Költségek!$B$17))-((SUM(Költségek!$B$3:$B$12,$B$12)+Hibridválasztó!$AV26+AI26*Költségek!$B$15)+((AK26-13.5)*AI26*Költségek!$B$18))</f>
        <v>335618.80908277782</v>
      </c>
      <c r="AZ26" s="153">
        <f>(SUM(Költségek!$B$16*AJ26)+(Költségek!$B$17))-((SUM(Költségek!$B$3:$B$12,$B$12)+Hibridválasztó!$AV26+AJ26*Költségek!$B$15)+((AL26-13.5)*AJ26*Költségek!$B$18))</f>
        <v>378294.1126093705</v>
      </c>
      <c r="BA26" s="152">
        <f t="shared" si="54"/>
        <v>100.64367088998689</v>
      </c>
      <c r="BB26" s="147">
        <f t="shared" si="54"/>
        <v>102.14503233037516</v>
      </c>
      <c r="BC26" s="147">
        <f t="shared" si="54"/>
        <v>98.482020220955263</v>
      </c>
      <c r="BD26" s="155">
        <f t="shared" si="55"/>
        <v>16.735533723149651</v>
      </c>
      <c r="BE26" s="155">
        <f t="shared" si="55"/>
        <v>17.670643868852501</v>
      </c>
      <c r="BF26" s="155">
        <f t="shared" si="55"/>
        <v>15.370815779191174</v>
      </c>
      <c r="BG26" s="149">
        <f t="shared" si="56"/>
        <v>107.27397959409785</v>
      </c>
      <c r="BH26" s="147">
        <f t="shared" si="56"/>
        <v>105.26528039188561</v>
      </c>
      <c r="BI26" s="154">
        <f t="shared" si="56"/>
        <v>109.94531277998192</v>
      </c>
      <c r="BJ26" s="155">
        <f t="shared" si="57"/>
        <v>97.035824110386372</v>
      </c>
      <c r="BK26" s="155">
        <f t="shared" si="57"/>
        <v>89.573641413921365</v>
      </c>
      <c r="BL26" s="156">
        <f t="shared" si="37"/>
        <v>99.052088300248627</v>
      </c>
      <c r="BM26" s="156">
        <f t="shared" si="23"/>
        <v>87.152732186518094</v>
      </c>
      <c r="BN26" s="163">
        <v>84.331614517376678</v>
      </c>
      <c r="BO26" s="163">
        <v>83.286437584807373</v>
      </c>
      <c r="BP26" s="163">
        <v>83.809026051092019</v>
      </c>
      <c r="BQ26" s="163">
        <v>95.864707879699935</v>
      </c>
      <c r="BR26" s="163">
        <v>94.676593767373618</v>
      </c>
      <c r="BS26" s="163">
        <v>95.270650823536783</v>
      </c>
      <c r="BT26" s="164">
        <v>6.8709221213569061</v>
      </c>
      <c r="BU26" s="164">
        <v>6.7569039655996148</v>
      </c>
      <c r="BV26" s="163">
        <v>128.74807930351943</v>
      </c>
      <c r="BW26" s="163">
        <v>123.10996070710645</v>
      </c>
      <c r="BX26" s="165">
        <v>87.295008328355749</v>
      </c>
      <c r="BY26" s="165">
        <v>112.70499167164425</v>
      </c>
      <c r="BZ26" s="164">
        <v>-3.7871538782322745</v>
      </c>
    </row>
    <row r="27" spans="1:78" hidden="1" x14ac:dyDescent="0.25">
      <c r="A27" s="68">
        <v>9</v>
      </c>
      <c r="B27" s="192" t="s">
        <v>723</v>
      </c>
      <c r="C27" s="193">
        <v>14.4475</v>
      </c>
      <c r="D27" s="193">
        <v>6.6587891831026838</v>
      </c>
      <c r="E27" s="193">
        <v>4.0945864056275951</v>
      </c>
      <c r="F27" s="193">
        <v>8.502824391897617</v>
      </c>
      <c r="G27" s="193">
        <v>7.11</v>
      </c>
      <c r="H27" s="137"/>
      <c r="I27" s="137"/>
      <c r="J27" s="137"/>
      <c r="K27" s="113"/>
      <c r="L27" s="193">
        <v>7.6661082052958482</v>
      </c>
      <c r="M27" s="193">
        <v>7.4609224674589694</v>
      </c>
      <c r="N27" s="193">
        <v>11.362976886661096</v>
      </c>
      <c r="O27" s="113"/>
      <c r="P27" s="137"/>
      <c r="Q27" s="137"/>
      <c r="R27" s="137">
        <f t="shared" si="38"/>
        <v>8.4129634425054771</v>
      </c>
      <c r="S27" s="193">
        <v>18.16</v>
      </c>
      <c r="T27" s="193">
        <v>11.75</v>
      </c>
      <c r="U27" s="193">
        <v>14.9</v>
      </c>
      <c r="V27" s="193">
        <v>14.574999999999999</v>
      </c>
      <c r="W27" s="193">
        <v>13.305</v>
      </c>
      <c r="X27" s="144"/>
      <c r="Y27" s="144"/>
      <c r="Z27" s="144"/>
      <c r="AA27" s="113"/>
      <c r="AB27" s="193">
        <v>15.574999999999999</v>
      </c>
      <c r="AC27" s="193">
        <v>11.875000000000002</v>
      </c>
      <c r="AD27" s="193">
        <v>13.7</v>
      </c>
      <c r="AE27" s="113"/>
      <c r="AF27" s="144"/>
      <c r="AG27" s="144"/>
      <c r="AH27" s="144">
        <f t="shared" si="39"/>
        <v>14.23</v>
      </c>
      <c r="AI27" s="145">
        <f t="shared" si="40"/>
        <v>8.1627399961255787</v>
      </c>
      <c r="AJ27" s="145">
        <f t="shared" si="41"/>
        <v>8.8300025198053049</v>
      </c>
      <c r="AK27" s="145">
        <f t="shared" si="42"/>
        <v>14.538</v>
      </c>
      <c r="AL27" s="145">
        <f t="shared" si="43"/>
        <v>13.716666666666669</v>
      </c>
      <c r="AM27" s="146">
        <f t="shared" si="44"/>
        <v>96.184466561241038</v>
      </c>
      <c r="AN27" s="147">
        <f t="shared" si="45"/>
        <v>96.97901236637594</v>
      </c>
      <c r="AO27" s="148">
        <f t="shared" si="46"/>
        <v>94.985458259932415</v>
      </c>
      <c r="AP27" s="149">
        <f t="shared" si="47"/>
        <v>56.865523606227079</v>
      </c>
      <c r="AQ27" s="145">
        <f t="shared" si="48"/>
        <v>54.45140067600591</v>
      </c>
      <c r="AR27" s="145">
        <f t="shared" si="49"/>
        <v>61.146184868534483</v>
      </c>
      <c r="AS27" s="146">
        <f t="shared" si="50"/>
        <v>95.537065180291023</v>
      </c>
      <c r="AT27" s="147">
        <f t="shared" si="51"/>
        <v>96.734326224865711</v>
      </c>
      <c r="AU27" s="148">
        <f t="shared" si="52"/>
        <v>93.729547514675033</v>
      </c>
      <c r="AV27" s="150">
        <f>SUMIF(Árjegyzék!C$3:C$255,Hibridválasztó!B27,Árjegyzék!M$3:M$255)</f>
        <v>47166.000000000007</v>
      </c>
      <c r="AW27" s="151">
        <f t="shared" si="53"/>
        <v>91.054054054054063</v>
      </c>
      <c r="AX27" s="152">
        <f>(SUM(Költségek!$B$16*R27)+(Költségek!$B$17))-((SUM(Költségek!$B$3:$B$12,$B$12)+Hibridválasztó!$AV27+R27*Költségek!$B$15)+((AH27-13.5)*R27*Költségek!$B$18))</f>
        <v>332094.76761113957</v>
      </c>
      <c r="AY27" s="153">
        <f>(SUM(Költségek!$B$16*AI27)+(Költségek!$B$17))-((SUM(Költségek!$B$3:$B$12,$B$12)+Hibridválasztó!$AV27+AI27*Költségek!$B$15)+((AK27-13.5)*AI27*Költségek!$B$18))</f>
        <v>315820.50362345186</v>
      </c>
      <c r="AZ27" s="153">
        <f>(SUM(Költségek!$B$16*AJ27)+(Költségek!$B$17))-((SUM(Költségek!$B$3:$B$12,$B$12)+Hibridválasztó!$AV27+AJ27*Költségek!$B$15)+((AL27-13.5)*AJ27*Költségek!$B$18))</f>
        <v>359443.92441078398</v>
      </c>
      <c r="BA27" s="152">
        <f t="shared" ref="BA27:BA35" si="58">AX27/AX$52*100</f>
        <v>95.072400467704341</v>
      </c>
      <c r="BB27" s="147">
        <f t="shared" ref="BB27:BB35" si="59">AY27/AY$52*100</f>
        <v>96.119450639181224</v>
      </c>
      <c r="BC27" s="147">
        <f t="shared" ref="BC27:BC35" si="60">AZ27/AZ$52*100</f>
        <v>93.574715154701295</v>
      </c>
      <c r="BD27" s="155">
        <f t="shared" ref="BD27:BD35" si="61">$AV27/(AX27-$AV27)*100</f>
        <v>16.55361106407144</v>
      </c>
      <c r="BE27" s="155">
        <f t="shared" ref="BE27:BE35" si="62">$AV27/(AY27-$AV27)*100</f>
        <v>17.556377936663299</v>
      </c>
      <c r="BF27" s="155">
        <f t="shared" ref="BF27:BF35" si="63">$AV27/(AZ27-$AV27)*100</f>
        <v>15.103853430880307</v>
      </c>
      <c r="BG27" s="149">
        <f t="shared" ref="BG27:BG35" si="64">BD27/BD$52*100</f>
        <v>106.10786395413683</v>
      </c>
      <c r="BH27" s="147">
        <f t="shared" ref="BH27:BH35" si="65">BE27/BE$52*100</f>
        <v>104.58459011934052</v>
      </c>
      <c r="BI27" s="154">
        <f t="shared" ref="BI27:BI35" si="66">BF27/BF$52*100</f>
        <v>108.03576813985605</v>
      </c>
      <c r="BJ27" s="155">
        <f t="shared" ref="BJ27:BJ35" si="67">BB27/BH27*100</f>
        <v>91.905939995079763</v>
      </c>
      <c r="BK27" s="155">
        <f t="shared" ref="BK27:BK35" si="68">BC27/BI27*100</f>
        <v>86.614569198569114</v>
      </c>
      <c r="BL27" s="156">
        <f t="shared" si="37"/>
        <v>88.303322341167728</v>
      </c>
      <c r="BM27" s="156">
        <f>BK27*$AW27/100</f>
        <v>78.86607665675119</v>
      </c>
      <c r="BN27" s="163">
        <v>84.331614517376678</v>
      </c>
      <c r="BO27" s="163">
        <v>83.286437584807373</v>
      </c>
      <c r="BP27" s="163">
        <v>83.809026051092019</v>
      </c>
      <c r="BQ27" s="163">
        <v>95.864707879699935</v>
      </c>
      <c r="BR27" s="163">
        <v>94.676593767373618</v>
      </c>
      <c r="BS27" s="163">
        <v>95.270650823536783</v>
      </c>
      <c r="BT27" s="164">
        <v>6.8709221213569061</v>
      </c>
      <c r="BU27" s="164">
        <v>6.7569039655996148</v>
      </c>
      <c r="BV27" s="163">
        <v>128.74807930351943</v>
      </c>
      <c r="BW27" s="163">
        <v>123.10996070710645</v>
      </c>
      <c r="BX27" s="165">
        <v>87.295008328355749</v>
      </c>
      <c r="BY27" s="165">
        <v>112.70499167164425</v>
      </c>
      <c r="BZ27" s="164">
        <v>-3.7871538782322745</v>
      </c>
    </row>
    <row r="28" spans="1:78" hidden="1" x14ac:dyDescent="0.25">
      <c r="A28" s="68">
        <v>10</v>
      </c>
      <c r="B28" s="192" t="s">
        <v>851</v>
      </c>
      <c r="C28" s="193">
        <v>13.455</v>
      </c>
      <c r="D28" s="193">
        <v>5.7409147869674184</v>
      </c>
      <c r="E28" s="193">
        <v>3.7307462496821762</v>
      </c>
      <c r="F28" s="193">
        <v>7.2626663276548848</v>
      </c>
      <c r="G28" s="193">
        <v>7.3274999999999997</v>
      </c>
      <c r="H28" s="137"/>
      <c r="I28" s="137"/>
      <c r="J28" s="137"/>
      <c r="K28" s="113"/>
      <c r="L28" s="193">
        <v>8.1982696778177306</v>
      </c>
      <c r="M28" s="193">
        <v>8.2759353581085318</v>
      </c>
      <c r="N28" s="193">
        <v>10.21228651694596</v>
      </c>
      <c r="O28" s="113"/>
      <c r="P28" s="137"/>
      <c r="Q28" s="137"/>
      <c r="R28" s="137">
        <f t="shared" si="38"/>
        <v>8.0254148646470878</v>
      </c>
      <c r="S28" s="193">
        <v>19.065000000000001</v>
      </c>
      <c r="T28" s="193">
        <v>13.375</v>
      </c>
      <c r="U28" s="193">
        <v>14.85</v>
      </c>
      <c r="V28" s="193">
        <v>14.999999999999998</v>
      </c>
      <c r="W28" s="193">
        <v>13.577500000000001</v>
      </c>
      <c r="X28" s="144"/>
      <c r="Y28" s="144"/>
      <c r="Z28" s="144"/>
      <c r="AA28" s="113"/>
      <c r="AB28" s="193">
        <v>15.524999999999999</v>
      </c>
      <c r="AC28" s="193">
        <v>12.2</v>
      </c>
      <c r="AD28" s="193">
        <v>14.299999999999999</v>
      </c>
      <c r="AE28" s="113"/>
      <c r="AF28" s="144"/>
      <c r="AG28" s="144"/>
      <c r="AH28" s="144">
        <f t="shared" si="39"/>
        <v>14.736562500000002</v>
      </c>
      <c r="AI28" s="145">
        <f t="shared" si="40"/>
        <v>7.5033654728608949</v>
      </c>
      <c r="AJ28" s="145">
        <f t="shared" si="41"/>
        <v>8.8954971842907398</v>
      </c>
      <c r="AK28" s="145">
        <f t="shared" si="42"/>
        <v>15.173500000000001</v>
      </c>
      <c r="AL28" s="145">
        <f t="shared" si="43"/>
        <v>14.008333333333333</v>
      </c>
      <c r="AM28" s="146">
        <f t="shared" si="44"/>
        <v>91.753667178523699</v>
      </c>
      <c r="AN28" s="147">
        <f t="shared" si="45"/>
        <v>89.145185725308053</v>
      </c>
      <c r="AO28" s="148">
        <f t="shared" si="46"/>
        <v>95.689992681726295</v>
      </c>
      <c r="AP28" s="149">
        <f t="shared" si="47"/>
        <v>49.968318219422308</v>
      </c>
      <c r="AQ28" s="145">
        <f t="shared" si="48"/>
        <v>44.082703966985093</v>
      </c>
      <c r="AR28" s="145">
        <f t="shared" si="49"/>
        <v>60.764549230108116</v>
      </c>
      <c r="AS28" s="146">
        <f t="shared" si="50"/>
        <v>83.949398017249834</v>
      </c>
      <c r="AT28" s="147">
        <f t="shared" si="51"/>
        <v>78.314067470730691</v>
      </c>
      <c r="AU28" s="148">
        <f t="shared" si="52"/>
        <v>93.144547227542077</v>
      </c>
      <c r="AV28" s="150">
        <f>SUMIF(Árjegyzék!C$3:C$255,Hibridválasztó!B28,Árjegyzék!M$3:M$255)</f>
        <v>49000</v>
      </c>
      <c r="AW28" s="151">
        <f t="shared" si="53"/>
        <v>94.594594594594597</v>
      </c>
      <c r="AX28" s="152">
        <f>(SUM(Költségek!$B$16*R28)+(Költségek!$B$17))-((SUM(Költségek!$B$3:$B$12,$B$12)+Hibridválasztó!$AV28+R28*Költségek!$B$15)+((AH28-13.5)*R28*Költségek!$B$18))</f>
        <v>304942.1948355147</v>
      </c>
      <c r="AY28" s="153">
        <f>(SUM(Költségek!$B$16*AI28)+(Költségek!$B$17))-((SUM(Költségek!$B$3:$B$12,$B$12)+Hibridválasztó!$AV28+AI28*Költségek!$B$15)+((AK28-13.5)*AI28*Költségek!$B$18))</f>
        <v>272456.8248410977</v>
      </c>
      <c r="AZ28" s="153">
        <f>(SUM(Költségek!$B$16*AJ28)+(Költségek!$B$17))-((SUM(Költségek!$B$3:$B$12,$B$12)+Hibridválasztó!$AV28+AJ28*Költségek!$B$15)+((AL28-13.5)*AJ28*Költségek!$B$18))</f>
        <v>359751.55258234008</v>
      </c>
      <c r="BA28" s="152">
        <f t="shared" si="58"/>
        <v>87.299136555050922</v>
      </c>
      <c r="BB28" s="147">
        <f t="shared" si="59"/>
        <v>82.921786350660682</v>
      </c>
      <c r="BC28" s="147">
        <f t="shared" si="60"/>
        <v>93.654800577132931</v>
      </c>
      <c r="BD28" s="155">
        <f t="shared" si="61"/>
        <v>19.144947956506595</v>
      </c>
      <c r="BE28" s="155">
        <f t="shared" si="62"/>
        <v>21.9281733886823</v>
      </c>
      <c r="BF28" s="155">
        <f t="shared" si="63"/>
        <v>15.768223712097603</v>
      </c>
      <c r="BG28" s="149">
        <f t="shared" si="64"/>
        <v>122.71821086742337</v>
      </c>
      <c r="BH28" s="147">
        <f t="shared" si="65"/>
        <v>130.62768608620155</v>
      </c>
      <c r="BI28" s="154">
        <f t="shared" si="66"/>
        <v>112.78791658919513</v>
      </c>
      <c r="BJ28" s="155">
        <f t="shared" si="67"/>
        <v>63.479488028242635</v>
      </c>
      <c r="BK28" s="155">
        <f t="shared" si="68"/>
        <v>83.036200516274889</v>
      </c>
      <c r="BL28" s="156">
        <f t="shared" si="37"/>
        <v>84.326527037453559</v>
      </c>
      <c r="BM28" s="156">
        <f>BK28*$AW28/100</f>
        <v>78.547757245124899</v>
      </c>
      <c r="BN28" s="163">
        <v>84.331614517376678</v>
      </c>
      <c r="BO28" s="163">
        <v>83.286437584807373</v>
      </c>
      <c r="BP28" s="163">
        <v>83.809026051092019</v>
      </c>
      <c r="BQ28" s="163">
        <v>95.864707879699935</v>
      </c>
      <c r="BR28" s="163">
        <v>94.676593767373618</v>
      </c>
      <c r="BS28" s="163">
        <v>95.270650823536783</v>
      </c>
      <c r="BT28" s="164">
        <v>6.8709221213569061</v>
      </c>
      <c r="BU28" s="164">
        <v>6.7569039655996148</v>
      </c>
      <c r="BV28" s="163">
        <v>128.74807930351943</v>
      </c>
      <c r="BW28" s="163">
        <v>123.10996070710645</v>
      </c>
      <c r="BX28" s="165">
        <v>87.295008328355749</v>
      </c>
      <c r="BY28" s="165">
        <v>112.70499167164425</v>
      </c>
      <c r="BZ28" s="164">
        <v>-3.7871538782322745</v>
      </c>
    </row>
    <row r="29" spans="1:78" hidden="1" x14ac:dyDescent="0.25">
      <c r="A29" s="68">
        <v>11</v>
      </c>
      <c r="B29" s="192" t="s">
        <v>66</v>
      </c>
      <c r="C29" s="193">
        <v>15.5075</v>
      </c>
      <c r="D29" s="193">
        <v>6.9222649013838939</v>
      </c>
      <c r="E29" s="193">
        <v>3.7365348758369352</v>
      </c>
      <c r="F29" s="193">
        <v>8.9003390117806589</v>
      </c>
      <c r="G29" s="193">
        <v>7.875</v>
      </c>
      <c r="H29" s="137"/>
      <c r="I29" s="137"/>
      <c r="J29" s="137"/>
      <c r="K29" s="113"/>
      <c r="L29" s="193">
        <v>8.3605867022629035</v>
      </c>
      <c r="M29" s="193">
        <v>7.9616047286675471</v>
      </c>
      <c r="N29" s="193">
        <v>11.834266221108326</v>
      </c>
      <c r="O29" s="113"/>
      <c r="P29" s="137"/>
      <c r="Q29" s="137"/>
      <c r="R29" s="137">
        <f t="shared" si="38"/>
        <v>8.8872620551300336</v>
      </c>
      <c r="S29" s="193">
        <v>19.465</v>
      </c>
      <c r="T29" s="193">
        <v>13.625</v>
      </c>
      <c r="U29" s="193">
        <v>15.1</v>
      </c>
      <c r="V29" s="193">
        <v>15.250000000000002</v>
      </c>
      <c r="W29" s="193">
        <v>13.4925</v>
      </c>
      <c r="X29" s="144"/>
      <c r="Y29" s="144"/>
      <c r="Z29" s="144"/>
      <c r="AA29" s="113"/>
      <c r="AB29" s="193">
        <v>15.625</v>
      </c>
      <c r="AC29" s="193">
        <v>12.1</v>
      </c>
      <c r="AD29" s="193">
        <v>15.75</v>
      </c>
      <c r="AE29" s="113"/>
      <c r="AF29" s="144"/>
      <c r="AG29" s="144"/>
      <c r="AH29" s="144">
        <f t="shared" si="39"/>
        <v>15.0509375</v>
      </c>
      <c r="AI29" s="145">
        <f t="shared" si="40"/>
        <v>8.5883277578002968</v>
      </c>
      <c r="AJ29" s="145">
        <f t="shared" si="41"/>
        <v>9.385485884012926</v>
      </c>
      <c r="AK29" s="145">
        <f t="shared" si="42"/>
        <v>15.386500000000002</v>
      </c>
      <c r="AL29" s="145">
        <f t="shared" si="43"/>
        <v>14.491666666666667</v>
      </c>
      <c r="AM29" s="146">
        <f t="shared" si="44"/>
        <v>101.60706935249284</v>
      </c>
      <c r="AN29" s="147">
        <f t="shared" si="45"/>
        <v>102.03529013854813</v>
      </c>
      <c r="AO29" s="148">
        <f t="shared" si="46"/>
        <v>100.96086333900062</v>
      </c>
      <c r="AP29" s="149">
        <f t="shared" si="47"/>
        <v>59.996837538483923</v>
      </c>
      <c r="AQ29" s="145">
        <f t="shared" si="48"/>
        <v>56.953336663445214</v>
      </c>
      <c r="AR29" s="145">
        <f t="shared" si="49"/>
        <v>65.387010307483507</v>
      </c>
      <c r="AS29" s="146">
        <f t="shared" si="50"/>
        <v>100.79783698497053</v>
      </c>
      <c r="AT29" s="147">
        <f t="shared" si="51"/>
        <v>101.17908042765949</v>
      </c>
      <c r="AU29" s="148">
        <f t="shared" si="52"/>
        <v>100.23020900870002</v>
      </c>
      <c r="AV29" s="150">
        <f>SUMIF(Árjegyzék!C$3:C$255,Hibridválasztó!B29,Árjegyzék!M$3:M$255)</f>
        <v>50400</v>
      </c>
      <c r="AW29" s="151">
        <f t="shared" si="53"/>
        <v>97.297297297297305</v>
      </c>
      <c r="AX29" s="152">
        <f>(SUM(Költségek!$B$16*R29)+(Költségek!$B$17))-((SUM(Költségek!$B$3:$B$12,$B$12)+Hibridválasztó!$AV29+R29*Költségek!$B$15)+((AH29-13.5)*R29*Költségek!$B$18))</f>
        <v>351772.23224379262</v>
      </c>
      <c r="AY29" s="153">
        <f>(SUM(Költségek!$B$16*AI29)+(Költségek!$B$17))-((SUM(Költségek!$B$3:$B$12,$B$12)+Hibridválasztó!$AV29+AI29*Költségek!$B$15)+((AK29-13.5)*AI29*Költségek!$B$18))</f>
        <v>332571.37430917053</v>
      </c>
      <c r="AZ29" s="153">
        <f>(SUM(Költségek!$B$16*AJ29)+(Költségek!$B$17))-((SUM(Költségek!$B$3:$B$12,$B$12)+Hibridválasztó!$AV29+AJ29*Költségek!$B$15)+((AL29-13.5)*AJ29*Költségek!$B$18))</f>
        <v>384067.01649135025</v>
      </c>
      <c r="BA29" s="152">
        <f t="shared" si="58"/>
        <v>100.70568343449663</v>
      </c>
      <c r="BB29" s="147">
        <f t="shared" si="59"/>
        <v>101.21755057115689</v>
      </c>
      <c r="BC29" s="147">
        <f t="shared" si="60"/>
        <v>99.984891182697737</v>
      </c>
      <c r="BD29" s="155">
        <f t="shared" si="61"/>
        <v>16.723504891196921</v>
      </c>
      <c r="BE29" s="155">
        <f t="shared" si="62"/>
        <v>17.861485816338533</v>
      </c>
      <c r="BF29" s="155">
        <f t="shared" si="63"/>
        <v>15.104879268552615</v>
      </c>
      <c r="BG29" s="149">
        <f t="shared" si="64"/>
        <v>107.19687535023061</v>
      </c>
      <c r="BH29" s="147">
        <f t="shared" si="65"/>
        <v>106.40213942553186</v>
      </c>
      <c r="BI29" s="154">
        <f t="shared" si="66"/>
        <v>108.04310581440524</v>
      </c>
      <c r="BJ29" s="155">
        <f t="shared" si="67"/>
        <v>95.127364090264805</v>
      </c>
      <c r="BK29" s="155">
        <f t="shared" si="68"/>
        <v>92.541666984703525</v>
      </c>
      <c r="BL29" s="156">
        <f t="shared" si="37"/>
        <v>99.277579594263059</v>
      </c>
      <c r="BM29" s="156">
        <f t="shared" si="23"/>
        <v>90.040540849981809</v>
      </c>
      <c r="BN29" s="163">
        <v>85.136647049617196</v>
      </c>
      <c r="BO29" s="163">
        <v>90.593773908380044</v>
      </c>
      <c r="BP29" s="163">
        <v>87.86521047899862</v>
      </c>
      <c r="BQ29" s="163">
        <v>96.779835723256042</v>
      </c>
      <c r="BR29" s="163">
        <v>102.98327289414016</v>
      </c>
      <c r="BS29" s="163">
        <v>99.881554308698114</v>
      </c>
      <c r="BT29" s="164">
        <v>5.5189386451760081</v>
      </c>
      <c r="BU29" s="164">
        <v>5.8477153501102412</v>
      </c>
      <c r="BV29" s="163">
        <v>105.95941917079821</v>
      </c>
      <c r="BW29" s="163">
        <v>113.51458850403313</v>
      </c>
      <c r="BX29" s="165">
        <v>84.66007958611489</v>
      </c>
      <c r="BY29" s="165">
        <v>115.33992041388511</v>
      </c>
      <c r="BZ29" s="164">
        <v>-1.1522251359914151</v>
      </c>
    </row>
    <row r="30" spans="1:78" hidden="1" x14ac:dyDescent="0.25">
      <c r="A30" s="68">
        <v>13</v>
      </c>
      <c r="B30" s="192" t="s">
        <v>71</v>
      </c>
      <c r="C30" s="193">
        <v>14.18</v>
      </c>
      <c r="D30" s="193">
        <v>5.0263566525008176</v>
      </c>
      <c r="E30" s="193">
        <v>2.9603207898974486</v>
      </c>
      <c r="F30" s="193">
        <v>10.047376896347146</v>
      </c>
      <c r="G30" s="193">
        <v>7.125</v>
      </c>
      <c r="H30" s="137"/>
      <c r="I30" s="137"/>
      <c r="J30" s="137"/>
      <c r="K30" s="113"/>
      <c r="L30" s="193">
        <v>8.1688709999636764</v>
      </c>
      <c r="M30" s="193">
        <v>8.7396843362887502</v>
      </c>
      <c r="N30" s="193">
        <v>11.59566276803119</v>
      </c>
      <c r="O30" s="113"/>
      <c r="P30" s="137"/>
      <c r="Q30" s="137"/>
      <c r="R30" s="137">
        <f t="shared" si="38"/>
        <v>8.4804090553786278</v>
      </c>
      <c r="S30" s="193">
        <v>19.170000000000002</v>
      </c>
      <c r="T30" s="193">
        <v>14.125</v>
      </c>
      <c r="U30" s="193">
        <v>15.074999999999999</v>
      </c>
      <c r="V30" s="193">
        <v>14.95</v>
      </c>
      <c r="W30" s="193">
        <v>13.147500000000001</v>
      </c>
      <c r="X30" s="144"/>
      <c r="Y30" s="144"/>
      <c r="Z30" s="144"/>
      <c r="AA30" s="113"/>
      <c r="AB30" s="193">
        <v>15.725000000000001</v>
      </c>
      <c r="AC30" s="193">
        <v>12.375000000000002</v>
      </c>
      <c r="AD30" s="193">
        <v>15.2</v>
      </c>
      <c r="AE30" s="113"/>
      <c r="AF30" s="144"/>
      <c r="AG30" s="144"/>
      <c r="AH30" s="144">
        <f t="shared" si="39"/>
        <v>14.9709375</v>
      </c>
      <c r="AI30" s="145">
        <f t="shared" si="40"/>
        <v>7.8678108677490828</v>
      </c>
      <c r="AJ30" s="145">
        <f t="shared" si="41"/>
        <v>9.5014060347612048</v>
      </c>
      <c r="AK30" s="145">
        <f t="shared" si="42"/>
        <v>15.2935</v>
      </c>
      <c r="AL30" s="145">
        <f t="shared" si="43"/>
        <v>14.433333333333332</v>
      </c>
      <c r="AM30" s="146">
        <f t="shared" si="44"/>
        <v>96.955564681473447</v>
      </c>
      <c r="AN30" s="147">
        <f t="shared" si="45"/>
        <v>93.475049775186648</v>
      </c>
      <c r="AO30" s="148">
        <f t="shared" si="46"/>
        <v>102.20783111909913</v>
      </c>
      <c r="AP30" s="149">
        <f t="shared" si="47"/>
        <v>54.921266533516402</v>
      </c>
      <c r="AQ30" s="145">
        <f t="shared" si="48"/>
        <v>48.088665935502007</v>
      </c>
      <c r="AR30" s="145">
        <f t="shared" si="49"/>
        <v>67.283009473085173</v>
      </c>
      <c r="AS30" s="146">
        <f t="shared" si="50"/>
        <v>92.270611221842628</v>
      </c>
      <c r="AT30" s="147">
        <f t="shared" si="51"/>
        <v>85.430762855899701</v>
      </c>
      <c r="AU30" s="148">
        <f t="shared" si="52"/>
        <v>103.13654150126889</v>
      </c>
      <c r="AV30" s="150">
        <f>SUMIF(Árjegyzék!C$3:C$255,Hibridválasztó!B30,Árjegyzék!M$3:M$255)</f>
        <v>45458</v>
      </c>
      <c r="AW30" s="151">
        <f t="shared" si="53"/>
        <v>87.756756756756758</v>
      </c>
      <c r="AX30" s="152">
        <f>(SUM(Költségek!$B$16*R30)+(Költségek!$B$17))-((SUM(Költségek!$B$3:$B$12,$B$12)+Hibridválasztó!$AV30+R30*Költségek!$B$15)+((AH30-13.5)*R30*Költségek!$B$18))</f>
        <v>333608.94481900265</v>
      </c>
      <c r="AY30" s="153">
        <f>(SUM(Költségek!$B$16*AI30)+(Költségek!$B$17))-((SUM(Költségek!$B$3:$B$12,$B$12)+Hibridválasztó!$AV30+AI30*Költségek!$B$15)+((AK30-13.5)*AI30*Költségek!$B$18))</f>
        <v>296445.0180326823</v>
      </c>
      <c r="AZ30" s="153">
        <f>(SUM(Költségek!$B$16*AJ30)+(Költségek!$B$17))-((SUM(Költségek!$B$3:$B$12,$B$12)+Hibridválasztó!$AV30+AJ30*Költségek!$B$15)+((AL30-13.5)*AJ30*Költségek!$B$18))</f>
        <v>396126.69653623167</v>
      </c>
      <c r="BA30" s="152">
        <f t="shared" si="58"/>
        <v>95.505880534013585</v>
      </c>
      <c r="BB30" s="147">
        <f t="shared" si="59"/>
        <v>90.222553479291292</v>
      </c>
      <c r="BC30" s="147">
        <f t="shared" si="60"/>
        <v>103.12441044681235</v>
      </c>
      <c r="BD30" s="155">
        <f t="shared" si="61"/>
        <v>15.775759482084538</v>
      </c>
      <c r="BE30" s="155">
        <f t="shared" si="62"/>
        <v>18.111693726757085</v>
      </c>
      <c r="BF30" s="155">
        <f t="shared" si="63"/>
        <v>12.963232945802222</v>
      </c>
      <c r="BG30" s="149">
        <f t="shared" si="64"/>
        <v>101.12187210507642</v>
      </c>
      <c r="BH30" s="147">
        <f t="shared" si="65"/>
        <v>107.89264571618841</v>
      </c>
      <c r="BI30" s="154">
        <f t="shared" si="66"/>
        <v>92.724206791644306</v>
      </c>
      <c r="BJ30" s="155">
        <f t="shared" si="67"/>
        <v>83.622523926813059</v>
      </c>
      <c r="BK30" s="155">
        <f t="shared" si="68"/>
        <v>111.21627675773792</v>
      </c>
      <c r="BL30" s="156">
        <f t="shared" si="37"/>
        <v>82.030672059467847</v>
      </c>
      <c r="BM30" s="156">
        <f>BK30*$AW30/100</f>
        <v>97.599797468209474</v>
      </c>
      <c r="BN30" s="163">
        <v>85.136647049617196</v>
      </c>
      <c r="BO30" s="163">
        <v>90.593773908380044</v>
      </c>
      <c r="BP30" s="163">
        <v>87.86521047899862</v>
      </c>
      <c r="BQ30" s="163">
        <v>96.779835723256042</v>
      </c>
      <c r="BR30" s="163">
        <v>102.98327289414016</v>
      </c>
      <c r="BS30" s="163">
        <v>99.881554308698114</v>
      </c>
      <c r="BT30" s="164">
        <v>5.5189386451760081</v>
      </c>
      <c r="BU30" s="164">
        <v>5.8477153501102412</v>
      </c>
      <c r="BV30" s="163">
        <v>105.95941917079821</v>
      </c>
      <c r="BW30" s="163">
        <v>113.51458850403313</v>
      </c>
      <c r="BX30" s="165">
        <v>84.66007958611489</v>
      </c>
      <c r="BY30" s="165">
        <v>115.33992041388511</v>
      </c>
      <c r="BZ30" s="164">
        <v>-1.1522251359914151</v>
      </c>
    </row>
    <row r="31" spans="1:78" hidden="1" x14ac:dyDescent="0.25">
      <c r="A31" s="68">
        <v>14</v>
      </c>
      <c r="B31" s="192" t="s">
        <v>818</v>
      </c>
      <c r="C31" s="193">
        <v>15.2425</v>
      </c>
      <c r="D31" s="193">
        <v>7.2332643202208411</v>
      </c>
      <c r="E31" s="193">
        <v>4.0567420967878629</v>
      </c>
      <c r="F31" s="193">
        <v>9.7353949487244691</v>
      </c>
      <c r="G31" s="193">
        <v>7.4474999999999998</v>
      </c>
      <c r="H31" s="137"/>
      <c r="I31" s="137"/>
      <c r="J31" s="137"/>
      <c r="K31" s="113"/>
      <c r="L31" s="193">
        <v>8.3033217100722823</v>
      </c>
      <c r="M31" s="193">
        <v>7.4330755203420731</v>
      </c>
      <c r="N31" s="193">
        <v>11.736048454469508</v>
      </c>
      <c r="O31" s="113"/>
      <c r="P31" s="137"/>
      <c r="Q31" s="137"/>
      <c r="R31" s="137">
        <f t="shared" si="38"/>
        <v>8.8984808813271297</v>
      </c>
      <c r="S31" s="193">
        <v>20.125</v>
      </c>
      <c r="T31" s="193">
        <v>13.475</v>
      </c>
      <c r="U31" s="193">
        <v>15.574999999999999</v>
      </c>
      <c r="V31" s="193">
        <v>15.15</v>
      </c>
      <c r="W31" s="193">
        <v>14.255000000000001</v>
      </c>
      <c r="X31" s="144"/>
      <c r="Y31" s="144"/>
      <c r="Z31" s="144"/>
      <c r="AA31" s="113"/>
      <c r="AB31" s="193">
        <v>15.725000000000001</v>
      </c>
      <c r="AC31" s="193">
        <v>11.975</v>
      </c>
      <c r="AD31" s="193">
        <v>13.725000000000001</v>
      </c>
      <c r="AE31" s="113"/>
      <c r="AF31" s="144"/>
      <c r="AG31" s="144"/>
      <c r="AH31" s="144">
        <f t="shared" si="39"/>
        <v>15.000624999999999</v>
      </c>
      <c r="AI31" s="145">
        <f t="shared" si="40"/>
        <v>8.7430802731466351</v>
      </c>
      <c r="AJ31" s="145">
        <f t="shared" si="41"/>
        <v>9.1574818949612879</v>
      </c>
      <c r="AK31" s="145">
        <f t="shared" si="42"/>
        <v>15.715999999999999</v>
      </c>
      <c r="AL31" s="145">
        <f t="shared" si="43"/>
        <v>13.808333333333335</v>
      </c>
      <c r="AM31" s="146">
        <f t="shared" si="44"/>
        <v>101.73533293292863</v>
      </c>
      <c r="AN31" s="147">
        <f t="shared" si="45"/>
        <v>103.8738573484095</v>
      </c>
      <c r="AO31" s="148">
        <f t="shared" si="46"/>
        <v>98.508195478874143</v>
      </c>
      <c r="AP31" s="149">
        <f t="shared" si="47"/>
        <v>60.350146414507108</v>
      </c>
      <c r="AQ31" s="145">
        <f t="shared" si="48"/>
        <v>57.786807907770857</v>
      </c>
      <c r="AR31" s="145">
        <f t="shared" si="49"/>
        <v>65.329174406983512</v>
      </c>
      <c r="AS31" s="146">
        <f t="shared" si="50"/>
        <v>101.39141444591395</v>
      </c>
      <c r="AT31" s="147">
        <f t="shared" si="51"/>
        <v>102.65976372040659</v>
      </c>
      <c r="AU31" s="148">
        <f t="shared" si="52"/>
        <v>100.14155371817579</v>
      </c>
      <c r="AV31" s="150">
        <f>SUMIF(Árjegyzék!C$3:C$255,Hibridválasztó!B31,Árjegyzék!M$3:M$255)</f>
        <v>41860</v>
      </c>
      <c r="AW31" s="151">
        <f t="shared" si="53"/>
        <v>80.810810810810807</v>
      </c>
      <c r="AX31" s="152">
        <f>(SUM(Költségek!$B$16*R31)+(Költségek!$B$17))-((SUM(Költségek!$B$3:$B$12,$B$12)+Hibridválasztó!$AV31+R31*Költségek!$B$15)+((AH31-13.5)*R31*Költségek!$B$18))</f>
        <v>361256.25162708625</v>
      </c>
      <c r="AY31" s="153">
        <f>(SUM(Költségek!$B$16*AI31)+(Költségek!$B$17))-((SUM(Költségek!$B$3:$B$12,$B$12)+Hibridválasztó!$AV31+AI31*Költségek!$B$15)+((AK31-13.5)*AI31*Költségek!$B$18))</f>
        <v>348139.84257799922</v>
      </c>
      <c r="AZ31" s="153">
        <f>(SUM(Költségek!$B$16*AJ31)+(Költségek!$B$17))-((SUM(Költségek!$B$3:$B$12,$B$12)+Hibridválasztó!$AV31+AJ31*Költségek!$B$15)+((AL31-13.5)*AJ31*Költségek!$B$18))</f>
        <v>383442.04301659006</v>
      </c>
      <c r="BA31" s="152">
        <f t="shared" si="58"/>
        <v>103.42077736788784</v>
      </c>
      <c r="BB31" s="147">
        <f t="shared" si="59"/>
        <v>105.95578827303046</v>
      </c>
      <c r="BC31" s="147">
        <f t="shared" si="60"/>
        <v>99.822190658615156</v>
      </c>
      <c r="BD31" s="155">
        <f t="shared" si="61"/>
        <v>13.105977226330756</v>
      </c>
      <c r="BE31" s="155">
        <f t="shared" si="62"/>
        <v>13.667239622320121</v>
      </c>
      <c r="BF31" s="155">
        <f t="shared" si="63"/>
        <v>12.254742559159332</v>
      </c>
      <c r="BG31" s="149">
        <f t="shared" si="64"/>
        <v>84.008694123291974</v>
      </c>
      <c r="BH31" s="147">
        <f t="shared" si="65"/>
        <v>81.416716997083697</v>
      </c>
      <c r="BI31" s="154">
        <f t="shared" si="66"/>
        <v>87.656473349251712</v>
      </c>
      <c r="BJ31" s="155">
        <f t="shared" si="67"/>
        <v>130.14008938339498</v>
      </c>
      <c r="BK31" s="155">
        <f t="shared" si="68"/>
        <v>113.87885782364447</v>
      </c>
      <c r="BL31" s="156">
        <f t="shared" si="37"/>
        <v>83.9413063437147</v>
      </c>
      <c r="BM31" s="156">
        <f t="shared" si="23"/>
        <v>92.026428349377554</v>
      </c>
      <c r="BN31" s="163">
        <v>95.425675894080214</v>
      </c>
      <c r="BO31" s="163">
        <v>96.334579395338963</v>
      </c>
      <c r="BP31" s="163">
        <v>95.880127644709589</v>
      </c>
      <c r="BQ31" s="163">
        <v>108.47598016665472</v>
      </c>
      <c r="BR31" s="163">
        <v>109.50918425195124</v>
      </c>
      <c r="BS31" s="163">
        <v>108.992582209303</v>
      </c>
      <c r="BT31" s="164">
        <v>4.9693641971538502</v>
      </c>
      <c r="BU31" s="164">
        <v>4.9953582116899788</v>
      </c>
      <c r="BV31" s="163">
        <v>103.55221671604846</v>
      </c>
      <c r="BW31" s="163">
        <v>102.38848444632637</v>
      </c>
      <c r="BX31" s="165">
        <v>83.247797135969819</v>
      </c>
      <c r="BY31" s="165">
        <v>116.75220286403018</v>
      </c>
      <c r="BZ31" s="164">
        <v>0.26005731415365574</v>
      </c>
    </row>
    <row r="32" spans="1:78" hidden="1" x14ac:dyDescent="0.25">
      <c r="A32" s="68">
        <v>15</v>
      </c>
      <c r="B32" s="192" t="s">
        <v>852</v>
      </c>
      <c r="C32" s="193">
        <v>14.215</v>
      </c>
      <c r="D32" s="193">
        <v>7.6234054338745416</v>
      </c>
      <c r="E32" s="193">
        <v>3.5209509280447495</v>
      </c>
      <c r="F32" s="193">
        <v>9.267270531400964</v>
      </c>
      <c r="G32" s="193">
        <v>8.0875000000000004</v>
      </c>
      <c r="H32" s="137"/>
      <c r="I32" s="137"/>
      <c r="J32" s="137"/>
      <c r="K32" s="113"/>
      <c r="L32" s="193">
        <v>8.2459318586320869</v>
      </c>
      <c r="M32" s="193">
        <v>8.2669370559014013</v>
      </c>
      <c r="N32" s="193">
        <v>11.033068783068781</v>
      </c>
      <c r="O32" s="113"/>
      <c r="P32" s="137"/>
      <c r="Q32" s="137"/>
      <c r="R32" s="137">
        <f t="shared" si="38"/>
        <v>8.7825080738653138</v>
      </c>
      <c r="S32" s="193">
        <v>19.004999999999999</v>
      </c>
      <c r="T32" s="193">
        <v>12.625</v>
      </c>
      <c r="U32" s="193">
        <v>14.824999999999999</v>
      </c>
      <c r="V32" s="193">
        <v>14.899999999999999</v>
      </c>
      <c r="W32" s="193">
        <v>13.357499999999998</v>
      </c>
      <c r="X32" s="144"/>
      <c r="Y32" s="144"/>
      <c r="Z32" s="144"/>
      <c r="AA32" s="113"/>
      <c r="AB32" s="193">
        <v>15.525</v>
      </c>
      <c r="AC32" s="193">
        <v>12.05</v>
      </c>
      <c r="AD32" s="193">
        <v>15.125</v>
      </c>
      <c r="AE32" s="113"/>
      <c r="AF32" s="144"/>
      <c r="AG32" s="144"/>
      <c r="AH32" s="144">
        <f t="shared" si="39"/>
        <v>14.676562499999999</v>
      </c>
      <c r="AI32" s="145">
        <f t="shared" si="40"/>
        <v>8.54282537866405</v>
      </c>
      <c r="AJ32" s="145">
        <f t="shared" si="41"/>
        <v>9.1819792325340899</v>
      </c>
      <c r="AK32" s="145">
        <f t="shared" si="42"/>
        <v>14.942499999999999</v>
      </c>
      <c r="AL32" s="145">
        <f t="shared" si="43"/>
        <v>14.233333333333334</v>
      </c>
      <c r="AM32" s="146">
        <f t="shared" si="44"/>
        <v>100.40942884484403</v>
      </c>
      <c r="AN32" s="147">
        <f t="shared" si="45"/>
        <v>101.49469031654621</v>
      </c>
      <c r="AO32" s="148">
        <f t="shared" si="46"/>
        <v>98.771716449596596</v>
      </c>
      <c r="AP32" s="149">
        <f t="shared" si="47"/>
        <v>60.085365324615182</v>
      </c>
      <c r="AQ32" s="145">
        <f t="shared" si="48"/>
        <v>58.025860213206592</v>
      </c>
      <c r="AR32" s="145">
        <f t="shared" si="49"/>
        <v>63.718022192173891</v>
      </c>
      <c r="AS32" s="146">
        <f t="shared" si="50"/>
        <v>100.94656831350721</v>
      </c>
      <c r="AT32" s="147">
        <f t="shared" si="51"/>
        <v>103.08444634402581</v>
      </c>
      <c r="AU32" s="148">
        <f t="shared" si="52"/>
        <v>97.671856411695373</v>
      </c>
      <c r="AV32" s="150">
        <f>SUMIF(Árjegyzék!C$3:C$255,Hibridválasztó!B32,Árjegyzék!M$3:M$255)</f>
        <v>46060</v>
      </c>
      <c r="AW32" s="151">
        <f t="shared" si="53"/>
        <v>88.918918918918919</v>
      </c>
      <c r="AX32" s="152">
        <f>(SUM(Költségek!$B$16*R32)+(Költségek!$B$17))-((SUM(Költségek!$B$3:$B$12,$B$12)+Hibridválasztó!$AV32+R32*Költségek!$B$15)+((AH32-13.5)*R32*Költségek!$B$18))</f>
        <v>352211.75998183549</v>
      </c>
      <c r="AY32" s="153">
        <f>(SUM(Költségek!$B$16*AI32)+(Költségek!$B$17))-((SUM(Költségek!$B$3:$B$12,$B$12)+Hibridválasztó!$AV32+AI32*Költségek!$B$15)+((AK32-13.5)*AI32*Költségek!$B$18))</f>
        <v>336783.20655580214</v>
      </c>
      <c r="AZ32" s="153">
        <f>(SUM(Költségek!$B$16*AJ32)+(Költségek!$B$17))-((SUM(Költségek!$B$3:$B$12,$B$12)+Hibridválasztó!$AV32+AJ32*Költségek!$B$15)+((AL32-13.5)*AJ32*Költségek!$B$18))</f>
        <v>378112.4215844461</v>
      </c>
      <c r="BA32" s="152">
        <f t="shared" si="58"/>
        <v>100.83151184615294</v>
      </c>
      <c r="BB32" s="147">
        <f t="shared" si="59"/>
        <v>102.49941478543636</v>
      </c>
      <c r="BC32" s="147">
        <f t="shared" si="60"/>
        <v>98.434720253564407</v>
      </c>
      <c r="BD32" s="155">
        <f t="shared" si="61"/>
        <v>15.044826135486799</v>
      </c>
      <c r="BE32" s="155">
        <f t="shared" si="62"/>
        <v>15.843248478741282</v>
      </c>
      <c r="BF32" s="155">
        <f t="shared" si="63"/>
        <v>13.871303747828934</v>
      </c>
      <c r="BG32" s="149">
        <f t="shared" si="64"/>
        <v>96.436623925682554</v>
      </c>
      <c r="BH32" s="147">
        <f t="shared" si="65"/>
        <v>94.379356282127162</v>
      </c>
      <c r="BI32" s="154">
        <f t="shared" si="66"/>
        <v>99.21951125624895</v>
      </c>
      <c r="BJ32" s="155">
        <f t="shared" si="67"/>
        <v>108.60363836243594</v>
      </c>
      <c r="BK32" s="155">
        <f t="shared" si="68"/>
        <v>99.2090356092788</v>
      </c>
      <c r="BL32" s="156">
        <f t="shared" si="37"/>
        <v>90.247981389577575</v>
      </c>
      <c r="BM32" s="156">
        <f>BK32*$AW32/100</f>
        <v>88.215601933656018</v>
      </c>
      <c r="BN32" s="163">
        <v>95.425675894080214</v>
      </c>
      <c r="BO32" s="163">
        <v>96.334579395338963</v>
      </c>
      <c r="BP32" s="163">
        <v>95.880127644709589</v>
      </c>
      <c r="BQ32" s="163">
        <v>108.47598016665472</v>
      </c>
      <c r="BR32" s="163">
        <v>109.50918425195124</v>
      </c>
      <c r="BS32" s="163">
        <v>108.992582209303</v>
      </c>
      <c r="BT32" s="164">
        <v>4.9693641971538502</v>
      </c>
      <c r="BU32" s="164">
        <v>4.9953582116899788</v>
      </c>
      <c r="BV32" s="163">
        <v>103.55221671604846</v>
      </c>
      <c r="BW32" s="163">
        <v>102.38848444632637</v>
      </c>
      <c r="BX32" s="165">
        <v>83.247797135969819</v>
      </c>
      <c r="BY32" s="165">
        <v>116.75220286403018</v>
      </c>
      <c r="BZ32" s="164">
        <v>0.26005731415365574</v>
      </c>
    </row>
    <row r="33" spans="1:78" x14ac:dyDescent="0.25">
      <c r="A33" s="68">
        <v>16</v>
      </c>
      <c r="B33" s="192" t="s">
        <v>853</v>
      </c>
      <c r="C33" s="193">
        <v>14.324999999999999</v>
      </c>
      <c r="D33" s="193">
        <v>7.2362064581744212</v>
      </c>
      <c r="E33" s="193">
        <v>3.3022438342232392</v>
      </c>
      <c r="F33" s="193">
        <v>9.1797226459869474</v>
      </c>
      <c r="G33" s="193">
        <v>6.62</v>
      </c>
      <c r="H33" s="137"/>
      <c r="I33" s="137"/>
      <c r="J33" s="137"/>
      <c r="K33" s="113"/>
      <c r="L33" s="193">
        <v>8.4798726889687988</v>
      </c>
      <c r="M33" s="193">
        <v>8.2406338426711923</v>
      </c>
      <c r="N33" s="193">
        <v>10.820133667502091</v>
      </c>
      <c r="O33" s="113"/>
      <c r="P33" s="137"/>
      <c r="Q33" s="137"/>
      <c r="R33" s="137">
        <f t="shared" si="38"/>
        <v>8.525476642190835</v>
      </c>
      <c r="S33" s="193">
        <v>18.454999999999998</v>
      </c>
      <c r="T33" s="193">
        <v>12.75</v>
      </c>
      <c r="U33" s="193">
        <v>15.525</v>
      </c>
      <c r="V33" s="193">
        <v>14.375</v>
      </c>
      <c r="W33" s="193">
        <v>13.157499999999999</v>
      </c>
      <c r="X33" s="144"/>
      <c r="Y33" s="144"/>
      <c r="Z33" s="144"/>
      <c r="AA33" s="113"/>
      <c r="AB33" s="193">
        <v>15.775</v>
      </c>
      <c r="AC33" s="193">
        <v>12.274999999999999</v>
      </c>
      <c r="AD33" s="193">
        <v>15.524999999999999</v>
      </c>
      <c r="AE33" s="113"/>
      <c r="AF33" s="144"/>
      <c r="AG33" s="144"/>
      <c r="AH33" s="144">
        <f t="shared" si="39"/>
        <v>14.729687500000001</v>
      </c>
      <c r="AI33" s="145">
        <f t="shared" si="40"/>
        <v>8.1326345876769217</v>
      </c>
      <c r="AJ33" s="145">
        <f t="shared" si="41"/>
        <v>9.1802133997140274</v>
      </c>
      <c r="AK33" s="145">
        <f t="shared" si="42"/>
        <v>14.852499999999997</v>
      </c>
      <c r="AL33" s="145">
        <f t="shared" si="43"/>
        <v>14.524999999999999</v>
      </c>
      <c r="AM33" s="146">
        <f t="shared" si="44"/>
        <v>97.470817342008445</v>
      </c>
      <c r="AN33" s="147">
        <f t="shared" si="45"/>
        <v>96.621339234606111</v>
      </c>
      <c r="AO33" s="148">
        <f t="shared" si="46"/>
        <v>98.75272116174159</v>
      </c>
      <c r="AP33" s="149">
        <f t="shared" si="47"/>
        <v>56.41566914060752</v>
      </c>
      <c r="AQ33" s="145">
        <f t="shared" si="48"/>
        <v>52.905978479516776</v>
      </c>
      <c r="AR33" s="145">
        <f t="shared" si="49"/>
        <v>62.41453040049867</v>
      </c>
      <c r="AS33" s="146">
        <f t="shared" si="50"/>
        <v>94.7812860600433</v>
      </c>
      <c r="AT33" s="147">
        <f t="shared" si="51"/>
        <v>93.988843591648447</v>
      </c>
      <c r="AU33" s="148">
        <f t="shared" si="52"/>
        <v>95.673764526069291</v>
      </c>
      <c r="AV33" s="150">
        <f>SUMIF(Árjegyzék!C$3:C$255,Hibridválasztó!B33,Árjegyzék!M$3:M$255)</f>
        <v>45500</v>
      </c>
      <c r="AW33" s="151">
        <f t="shared" si="53"/>
        <v>87.837837837837839</v>
      </c>
      <c r="AX33" s="152">
        <f>(SUM(Költségek!$B$16*R33)+(Költségek!$B$17))-((SUM(Költségek!$B$3:$B$12,$B$12)+Hibridválasztó!$AV33+R33*Költségek!$B$15)+((AH33-13.5)*R33*Költségek!$B$18))</f>
        <v>337531.52182372147</v>
      </c>
      <c r="AY33" s="153">
        <f>(SUM(Költségek!$B$16*AI33)+(Költségek!$B$17))-((SUM(Költségek!$B$3:$B$12,$B$12)+Hibridválasztó!$AV33+AI33*Költségek!$B$15)+((AK33-13.5)*AI33*Költségek!$B$18))</f>
        <v>314050.64080274198</v>
      </c>
      <c r="AZ33" s="153">
        <f>(SUM(Költségek!$B$16*AJ33)+(Költségek!$B$17))-((SUM(Költségek!$B$3:$B$12,$B$12)+Hibridválasztó!$AV33+AJ33*Költségek!$B$15)+((AL33-13.5)*AJ33*Költségek!$B$18))</f>
        <v>376807.41602291679</v>
      </c>
      <c r="BA33" s="152">
        <f t="shared" si="58"/>
        <v>96.628839545203761</v>
      </c>
      <c r="BB33" s="147">
        <f t="shared" si="59"/>
        <v>95.580795801760743</v>
      </c>
      <c r="BC33" s="147">
        <f t="shared" si="60"/>
        <v>98.094985693032939</v>
      </c>
      <c r="BD33" s="155">
        <f t="shared" si="61"/>
        <v>15.580509842175564</v>
      </c>
      <c r="BE33" s="155">
        <f t="shared" si="62"/>
        <v>16.942800755936766</v>
      </c>
      <c r="BF33" s="155">
        <f t="shared" si="63"/>
        <v>13.733468615400005</v>
      </c>
      <c r="BG33" s="149">
        <f t="shared" si="64"/>
        <v>99.87033114834091</v>
      </c>
      <c r="BH33" s="147">
        <f t="shared" si="65"/>
        <v>100.92946728111222</v>
      </c>
      <c r="BI33" s="154">
        <f t="shared" si="66"/>
        <v>98.233595676707324</v>
      </c>
      <c r="BJ33" s="155">
        <f t="shared" si="67"/>
        <v>94.700584850552943</v>
      </c>
      <c r="BK33" s="155">
        <f t="shared" si="68"/>
        <v>99.858897577025928</v>
      </c>
      <c r="BL33" s="156">
        <f t="shared" si="37"/>
        <v>84.870095273640516</v>
      </c>
      <c r="BM33" s="156">
        <f>BK33*$AW33/100</f>
        <v>87.713896520360606</v>
      </c>
      <c r="BN33" s="163">
        <v>95.425675894080214</v>
      </c>
      <c r="BO33" s="163">
        <v>96.334579395338963</v>
      </c>
      <c r="BP33" s="163">
        <v>95.880127644709589</v>
      </c>
      <c r="BQ33" s="163">
        <v>108.47598016665472</v>
      </c>
      <c r="BR33" s="163">
        <v>109.50918425195124</v>
      </c>
      <c r="BS33" s="163">
        <v>108.992582209303</v>
      </c>
      <c r="BT33" s="164">
        <v>4.9693641971538502</v>
      </c>
      <c r="BU33" s="164">
        <v>4.9953582116899788</v>
      </c>
      <c r="BV33" s="163">
        <v>103.55221671604846</v>
      </c>
      <c r="BW33" s="163">
        <v>102.38848444632637</v>
      </c>
      <c r="BX33" s="165">
        <v>83.247797135969819</v>
      </c>
      <c r="BY33" s="165">
        <v>116.75220286403018</v>
      </c>
      <c r="BZ33" s="164">
        <v>0.26005731415365574</v>
      </c>
    </row>
    <row r="34" spans="1:78" hidden="1" x14ac:dyDescent="0.25">
      <c r="A34" s="68">
        <v>17</v>
      </c>
      <c r="B34" s="192" t="s">
        <v>111</v>
      </c>
      <c r="C34" s="193">
        <v>13.984999999999999</v>
      </c>
      <c r="D34" s="193">
        <v>7.7867903454287877</v>
      </c>
      <c r="E34" s="193">
        <v>3.7014598694804643</v>
      </c>
      <c r="F34" s="193">
        <v>8.9483682939232132</v>
      </c>
      <c r="G34" s="193">
        <v>7.5324999999999998</v>
      </c>
      <c r="H34" s="137"/>
      <c r="I34" s="137"/>
      <c r="J34" s="137"/>
      <c r="K34" s="113"/>
      <c r="L34" s="193">
        <v>8.238894337292507</v>
      </c>
      <c r="M34" s="193">
        <v>9.0607746965981271</v>
      </c>
      <c r="N34" s="193">
        <v>10.657602339181288</v>
      </c>
      <c r="O34" s="113"/>
      <c r="P34" s="137"/>
      <c r="Q34" s="137"/>
      <c r="R34" s="137">
        <f t="shared" si="38"/>
        <v>8.7389237352380498</v>
      </c>
      <c r="S34" s="193">
        <v>18.875</v>
      </c>
      <c r="T34" s="193">
        <v>14.625</v>
      </c>
      <c r="U34" s="193">
        <v>16.174999999999997</v>
      </c>
      <c r="V34" s="193">
        <v>14.925000000000001</v>
      </c>
      <c r="W34" s="193">
        <v>14.1325</v>
      </c>
      <c r="X34" s="144"/>
      <c r="Y34" s="144"/>
      <c r="Z34" s="144"/>
      <c r="AA34" s="113"/>
      <c r="AB34" s="193">
        <v>15.9</v>
      </c>
      <c r="AC34" s="193">
        <v>12.725</v>
      </c>
      <c r="AD34" s="193">
        <v>15.35</v>
      </c>
      <c r="AE34" s="113"/>
      <c r="AF34" s="144"/>
      <c r="AG34" s="144"/>
      <c r="AH34" s="144">
        <f t="shared" si="39"/>
        <v>15.338437499999998</v>
      </c>
      <c r="AI34" s="145">
        <f t="shared" si="40"/>
        <v>8.3908237017664931</v>
      </c>
      <c r="AJ34" s="145">
        <f t="shared" si="41"/>
        <v>9.3190904576906402</v>
      </c>
      <c r="AK34" s="145">
        <f t="shared" si="42"/>
        <v>15.746499999999997</v>
      </c>
      <c r="AL34" s="145">
        <f t="shared" si="43"/>
        <v>14.658333333333333</v>
      </c>
      <c r="AM34" s="146">
        <f t="shared" si="44"/>
        <v>99.911133994291404</v>
      </c>
      <c r="AN34" s="147">
        <f t="shared" si="45"/>
        <v>99.688804975281514</v>
      </c>
      <c r="AO34" s="148">
        <f t="shared" si="46"/>
        <v>100.24663930775711</v>
      </c>
      <c r="AP34" s="149">
        <f t="shared" si="47"/>
        <v>56.923384815256604</v>
      </c>
      <c r="AQ34" s="145">
        <f t="shared" si="48"/>
        <v>53.121086437454018</v>
      </c>
      <c r="AR34" s="145">
        <f t="shared" si="49"/>
        <v>63.732177359077298</v>
      </c>
      <c r="AS34" s="146">
        <f t="shared" si="50"/>
        <v>95.634275049257383</v>
      </c>
      <c r="AT34" s="147">
        <f t="shared" si="51"/>
        <v>94.370988460620296</v>
      </c>
      <c r="AU34" s="148">
        <f t="shared" si="52"/>
        <v>97.693554533854652</v>
      </c>
      <c r="AV34" s="150">
        <f>SUMIF(Árjegyzék!C$3:C$255,Hibridválasztó!B34,Árjegyzék!M$3:M$255)</f>
        <v>47775</v>
      </c>
      <c r="AW34" s="151">
        <f t="shared" si="53"/>
        <v>92.229729729729726</v>
      </c>
      <c r="AX34" s="152">
        <f>(SUM(Költségek!$B$16*R34)+(Költségek!$B$17))-((SUM(Költségek!$B$3:$B$12,$B$12)+Hibridválasztó!$AV34+R34*Költségek!$B$15)+((AH34-13.5)*R34*Költségek!$B$18))</f>
        <v>344157.11435664096</v>
      </c>
      <c r="AY34" s="153">
        <f>(SUM(Költségek!$B$16*AI34)+(Költségek!$B$17))-((SUM(Költségek!$B$3:$B$12,$B$12)+Hibridválasztó!$AV34+AI34*Költségek!$B$15)+((AK34-13.5)*AI34*Költségek!$B$18))</f>
        <v>321819.35220018047</v>
      </c>
      <c r="AZ34" s="153">
        <f>(SUM(Költségek!$B$16*AJ34)+(Költségek!$B$17))-((SUM(Költségek!$B$3:$B$12,$B$12)+Hibridválasztó!$AV34+AJ34*Költségek!$B$15)+((AL34-13.5)*AJ34*Költségek!$B$18))</f>
        <v>381802.12525296275</v>
      </c>
      <c r="BA34" s="152">
        <f t="shared" si="58"/>
        <v>98.525620368210099</v>
      </c>
      <c r="BB34" s="147">
        <f t="shared" si="59"/>
        <v>97.945190333239424</v>
      </c>
      <c r="BC34" s="147">
        <f t="shared" si="60"/>
        <v>99.395267772492915</v>
      </c>
      <c r="BD34" s="155">
        <f t="shared" si="61"/>
        <v>16.119393744020478</v>
      </c>
      <c r="BE34" s="155">
        <f t="shared" si="62"/>
        <v>17.433309468498706</v>
      </c>
      <c r="BF34" s="155">
        <f t="shared" si="63"/>
        <v>14.302730643153433</v>
      </c>
      <c r="BG34" s="149">
        <f t="shared" si="64"/>
        <v>103.32455147058465</v>
      </c>
      <c r="BH34" s="147">
        <f t="shared" si="65"/>
        <v>103.85146251488571</v>
      </c>
      <c r="BI34" s="154">
        <f t="shared" si="66"/>
        <v>102.30544798397705</v>
      </c>
      <c r="BJ34" s="155">
        <f t="shared" si="67"/>
        <v>94.312769374047377</v>
      </c>
      <c r="BK34" s="155">
        <f t="shared" si="68"/>
        <v>97.155400549206405</v>
      </c>
      <c r="BL34" s="156">
        <f t="shared" si="37"/>
        <v>91.942715399499505</v>
      </c>
      <c r="BM34" s="156">
        <f>BK34*$AW34/100</f>
        <v>89.606163344369421</v>
      </c>
      <c r="BN34" s="163">
        <v>95.425675894080214</v>
      </c>
      <c r="BO34" s="163">
        <v>96.334579395338963</v>
      </c>
      <c r="BP34" s="163">
        <v>95.880127644709589</v>
      </c>
      <c r="BQ34" s="163">
        <v>108.47598016665472</v>
      </c>
      <c r="BR34" s="163">
        <v>109.50918425195124</v>
      </c>
      <c r="BS34" s="163">
        <v>108.992582209303</v>
      </c>
      <c r="BT34" s="164">
        <v>4.9693641971538502</v>
      </c>
      <c r="BU34" s="164">
        <v>4.9953582116899788</v>
      </c>
      <c r="BV34" s="163">
        <v>103.55221671604846</v>
      </c>
      <c r="BW34" s="163">
        <v>102.38848444632637</v>
      </c>
      <c r="BX34" s="165">
        <v>83.247797135969819</v>
      </c>
      <c r="BY34" s="165">
        <v>116.75220286403018</v>
      </c>
      <c r="BZ34" s="164">
        <v>0.26005731415365574</v>
      </c>
    </row>
    <row r="35" spans="1:78" hidden="1" x14ac:dyDescent="0.25">
      <c r="A35" s="68">
        <v>18</v>
      </c>
      <c r="B35" s="192" t="s">
        <v>724</v>
      </c>
      <c r="C35" s="193">
        <v>13.7925</v>
      </c>
      <c r="D35" s="193">
        <v>7.5482637753804793</v>
      </c>
      <c r="E35" s="193">
        <v>3.4961331468768537</v>
      </c>
      <c r="F35" s="193">
        <v>9.3795512331553521</v>
      </c>
      <c r="G35" s="193">
        <v>7.0225</v>
      </c>
      <c r="H35" s="137"/>
      <c r="I35" s="137"/>
      <c r="J35" s="137"/>
      <c r="K35" s="113"/>
      <c r="L35" s="193">
        <v>8.1340693218553621</v>
      </c>
      <c r="M35" s="193">
        <v>8.5038797711123681</v>
      </c>
      <c r="N35" s="193">
        <v>9.8354636591478677</v>
      </c>
      <c r="O35" s="113"/>
      <c r="P35" s="137"/>
      <c r="Q35" s="137"/>
      <c r="R35" s="137">
        <f t="shared" si="38"/>
        <v>8.4640451134410348</v>
      </c>
      <c r="S35" s="193">
        <v>18.46</v>
      </c>
      <c r="T35" s="193">
        <v>13</v>
      </c>
      <c r="U35" s="193">
        <v>15.425000000000001</v>
      </c>
      <c r="V35" s="193">
        <v>14.824999999999999</v>
      </c>
      <c r="W35" s="193">
        <v>13.477499999999999</v>
      </c>
      <c r="X35" s="144"/>
      <c r="Y35" s="144"/>
      <c r="Z35" s="144"/>
      <c r="AA35" s="113"/>
      <c r="AB35" s="193">
        <v>15.6</v>
      </c>
      <c r="AC35" s="193">
        <v>12.350000000000001</v>
      </c>
      <c r="AD35" s="193">
        <v>15.824999999999999</v>
      </c>
      <c r="AE35" s="113"/>
      <c r="AF35" s="144"/>
      <c r="AG35" s="144"/>
      <c r="AH35" s="144">
        <f t="shared" si="39"/>
        <v>14.870312499999999</v>
      </c>
      <c r="AI35" s="145">
        <f t="shared" si="40"/>
        <v>8.2477896310825365</v>
      </c>
      <c r="AJ35" s="145">
        <f t="shared" si="41"/>
        <v>8.8244709173718672</v>
      </c>
      <c r="AK35" s="145">
        <f t="shared" si="42"/>
        <v>15.0375</v>
      </c>
      <c r="AL35" s="145">
        <f t="shared" si="43"/>
        <v>14.591666666666669</v>
      </c>
      <c r="AM35" s="146">
        <f t="shared" si="44"/>
        <v>96.768477570390303</v>
      </c>
      <c r="AN35" s="147">
        <f t="shared" si="45"/>
        <v>97.989461015256268</v>
      </c>
      <c r="AO35" s="148">
        <f t="shared" si="46"/>
        <v>94.925954110202738</v>
      </c>
      <c r="AP35" s="149">
        <f t="shared" si="47"/>
        <v>55.079727457966371</v>
      </c>
      <c r="AQ35" s="145">
        <f t="shared" si="48"/>
        <v>53.74540053313364</v>
      </c>
      <c r="AR35" s="145">
        <f t="shared" si="49"/>
        <v>57.407514884015569</v>
      </c>
      <c r="AS35" s="146">
        <f t="shared" si="50"/>
        <v>92.536833894345165</v>
      </c>
      <c r="AT35" s="147">
        <f t="shared" si="51"/>
        <v>95.480098651515107</v>
      </c>
      <c r="AU35" s="148">
        <f t="shared" si="52"/>
        <v>87.998628296917246</v>
      </c>
      <c r="AV35" s="150">
        <f>SUMIF(Árjegyzék!C$3:C$255,Hibridválasztó!B35,Árjegyzék!M$3:M$255)</f>
        <v>47166.000000000007</v>
      </c>
      <c r="AW35" s="151">
        <f t="shared" si="53"/>
        <v>91.054054054054063</v>
      </c>
      <c r="AX35" s="152">
        <f>(SUM(Költségek!$B$16*R35)+(Költségek!$B$17))-((SUM(Költségek!$B$3:$B$12,$B$12)+Hibridválasztó!$AV35+R35*Költségek!$B$15)+((AH35-13.5)*R35*Költségek!$B$18))</f>
        <v>331513.23101534549</v>
      </c>
      <c r="AY35" s="153">
        <f>(SUM(Költségek!$B$16*AI35)+(Költségek!$B$17))-((SUM(Költségek!$B$3:$B$12,$B$12)+Hibridválasztó!$AV35+AI35*Költségek!$B$15)+((AK35-13.5)*AI35*Költségek!$B$18))</f>
        <v>318061.70901278453</v>
      </c>
      <c r="AZ35" s="153">
        <f>(SUM(Költségek!$B$16*AJ35)+(Költségek!$B$17))-((SUM(Költségek!$B$3:$B$12,$B$12)+Hibridválasztó!$AV35+AJ35*Költségek!$B$15)+((AL35-13.5)*AJ35*Költségek!$B$18))</f>
        <v>354038.16826607846</v>
      </c>
      <c r="BA35" s="152">
        <f t="shared" si="58"/>
        <v>94.905917627520907</v>
      </c>
      <c r="BB35" s="147">
        <f t="shared" si="59"/>
        <v>96.801557811833561</v>
      </c>
      <c r="BC35" s="147">
        <f t="shared" si="60"/>
        <v>92.167424456254267</v>
      </c>
      <c r="BD35" s="155">
        <f t="shared" si="61"/>
        <v>16.587465906237217</v>
      </c>
      <c r="BE35" s="155">
        <f t="shared" si="62"/>
        <v>17.411128501032874</v>
      </c>
      <c r="BF35" s="155">
        <f t="shared" si="63"/>
        <v>15.369917795576679</v>
      </c>
      <c r="BG35" s="149">
        <f t="shared" si="64"/>
        <v>106.32487189112476</v>
      </c>
      <c r="BH35" s="147">
        <f t="shared" si="65"/>
        <v>103.71932891652997</v>
      </c>
      <c r="BI35" s="154">
        <f t="shared" si="66"/>
        <v>109.93888962777028</v>
      </c>
      <c r="BJ35" s="155">
        <f t="shared" si="67"/>
        <v>93.330297084486915</v>
      </c>
      <c r="BK35" s="155">
        <f t="shared" si="68"/>
        <v>83.835142203376421</v>
      </c>
      <c r="BL35" s="156">
        <f t="shared" si="37"/>
        <v>89.223376800107673</v>
      </c>
      <c r="BM35" s="156">
        <f>BK35*$AW35/100</f>
        <v>76.335295698155463</v>
      </c>
      <c r="BN35" s="163">
        <v>95.425675894080214</v>
      </c>
      <c r="BO35" s="163">
        <v>96.334579395338963</v>
      </c>
      <c r="BP35" s="163">
        <v>95.880127644709589</v>
      </c>
      <c r="BQ35" s="163">
        <v>108.47598016665472</v>
      </c>
      <c r="BR35" s="163">
        <v>109.50918425195124</v>
      </c>
      <c r="BS35" s="163">
        <v>108.992582209303</v>
      </c>
      <c r="BT35" s="164">
        <v>4.9693641971538502</v>
      </c>
      <c r="BU35" s="164">
        <v>4.9953582116899788</v>
      </c>
      <c r="BV35" s="163">
        <v>103.55221671604846</v>
      </c>
      <c r="BW35" s="163">
        <v>102.38848444632637</v>
      </c>
      <c r="BX35" s="165">
        <v>83.247797135969819</v>
      </c>
      <c r="BY35" s="165">
        <v>116.75220286403018</v>
      </c>
      <c r="BZ35" s="164">
        <v>0.26005731415365574</v>
      </c>
    </row>
    <row r="36" spans="1:78" hidden="1" x14ac:dyDescent="0.25">
      <c r="A36" s="68">
        <v>19</v>
      </c>
      <c r="B36" s="192" t="s">
        <v>854</v>
      </c>
      <c r="C36" s="193">
        <v>14.58</v>
      </c>
      <c r="D36" s="193">
        <v>8.1208001888779915</v>
      </c>
      <c r="E36" s="193">
        <v>3.7577103991863714</v>
      </c>
      <c r="F36" s="193">
        <v>9.021489109246545</v>
      </c>
      <c r="G36" s="193">
        <v>6.49</v>
      </c>
      <c r="H36" s="137"/>
      <c r="I36" s="137"/>
      <c r="J36" s="137"/>
      <c r="K36" s="113"/>
      <c r="L36" s="193">
        <v>7.8477897642657366</v>
      </c>
      <c r="M36" s="193">
        <v>8.1046972269383133</v>
      </c>
      <c r="N36" s="193">
        <v>11.808214981899194</v>
      </c>
      <c r="O36" s="113"/>
      <c r="P36" s="137"/>
      <c r="Q36" s="137"/>
      <c r="R36" s="137">
        <f t="shared" si="38"/>
        <v>8.7163377088017686</v>
      </c>
      <c r="S36" s="193">
        <v>18.9575</v>
      </c>
      <c r="T36" s="193">
        <v>13.375</v>
      </c>
      <c r="U36" s="193">
        <v>15.3</v>
      </c>
      <c r="V36" s="193">
        <v>14.5</v>
      </c>
      <c r="W36" s="193">
        <v>13.757499999999999</v>
      </c>
      <c r="X36" s="144"/>
      <c r="Y36" s="144"/>
      <c r="Z36" s="144"/>
      <c r="AA36" s="113"/>
      <c r="AB36" s="193">
        <v>16</v>
      </c>
      <c r="AC36" s="193">
        <v>12.35</v>
      </c>
      <c r="AD36" s="193">
        <v>16.700000000000003</v>
      </c>
      <c r="AE36" s="113"/>
      <c r="AF36" s="144"/>
      <c r="AG36" s="144"/>
      <c r="AH36" s="144">
        <f t="shared" si="39"/>
        <v>15.117499999999998</v>
      </c>
      <c r="AI36" s="145">
        <f t="shared" si="40"/>
        <v>8.3939999394621818</v>
      </c>
      <c r="AJ36" s="145">
        <f t="shared" si="41"/>
        <v>9.253567324367749</v>
      </c>
      <c r="AK36" s="145">
        <f t="shared" si="42"/>
        <v>15.177999999999997</v>
      </c>
      <c r="AL36" s="145">
        <f t="shared" si="43"/>
        <v>15.016666666666667</v>
      </c>
      <c r="AM36" s="146">
        <f t="shared" si="44"/>
        <v>99.652910489653806</v>
      </c>
      <c r="AN36" s="147">
        <f t="shared" si="45"/>
        <v>99.726540881964198</v>
      </c>
      <c r="AO36" s="148">
        <f t="shared" si="46"/>
        <v>99.541798643063984</v>
      </c>
      <c r="AP36" s="149">
        <f t="shared" si="47"/>
        <v>57.457147113796388</v>
      </c>
      <c r="AQ36" s="145">
        <f t="shared" si="48"/>
        <v>55.152495594016365</v>
      </c>
      <c r="AR36" s="145">
        <f t="shared" si="49"/>
        <v>61.339627214134353</v>
      </c>
      <c r="AS36" s="146">
        <f t="shared" si="50"/>
        <v>96.531023734093083</v>
      </c>
      <c r="AT36" s="147">
        <f t="shared" si="51"/>
        <v>97.9798395389668</v>
      </c>
      <c r="AU36" s="148">
        <f t="shared" si="52"/>
        <v>94.026070732963078</v>
      </c>
      <c r="AV36" s="150"/>
      <c r="AW36" s="151">
        <f>AV36/AV$40*100</f>
        <v>0</v>
      </c>
      <c r="AX36" s="152"/>
      <c r="AY36" s="153"/>
      <c r="AZ36" s="153"/>
      <c r="BA36" s="152"/>
      <c r="BB36" s="147"/>
      <c r="BC36" s="147"/>
      <c r="BD36" s="155"/>
      <c r="BE36" s="155"/>
      <c r="BF36" s="155"/>
      <c r="BG36" s="149"/>
      <c r="BH36" s="147"/>
      <c r="BI36" s="154"/>
      <c r="BJ36" s="155"/>
      <c r="BK36" s="155"/>
      <c r="BL36" s="156"/>
      <c r="BM36" s="156"/>
      <c r="BN36" s="163"/>
      <c r="BO36" s="163"/>
      <c r="BP36" s="163"/>
      <c r="BQ36" s="163"/>
      <c r="BR36" s="163"/>
      <c r="BS36" s="163"/>
      <c r="BT36" s="164"/>
      <c r="BU36" s="164"/>
      <c r="BV36" s="163"/>
      <c r="BW36" s="163"/>
      <c r="BX36" s="165"/>
      <c r="BY36" s="165"/>
      <c r="BZ36" s="164"/>
    </row>
    <row r="37" spans="1:78" hidden="1" x14ac:dyDescent="0.25">
      <c r="A37" s="68">
        <v>20</v>
      </c>
      <c r="B37" s="192" t="s">
        <v>45</v>
      </c>
      <c r="C37" s="193">
        <v>14.605</v>
      </c>
      <c r="D37" s="193">
        <v>7.7731920380661803</v>
      </c>
      <c r="E37" s="193">
        <v>4.5185100432240022</v>
      </c>
      <c r="F37" s="193">
        <v>9.3276781930672108</v>
      </c>
      <c r="G37" s="193">
        <v>7.6675000000000004</v>
      </c>
      <c r="H37" s="137"/>
      <c r="I37" s="137"/>
      <c r="J37" s="137"/>
      <c r="K37" s="113"/>
      <c r="L37" s="193">
        <v>8.0330808906323767</v>
      </c>
      <c r="M37" s="193">
        <v>9.5513896749041063</v>
      </c>
      <c r="N37" s="193">
        <v>11.788777499303812</v>
      </c>
      <c r="O37" s="113"/>
      <c r="P37" s="137"/>
      <c r="Q37" s="137"/>
      <c r="R37" s="137">
        <f t="shared" si="38"/>
        <v>9.1581410423997109</v>
      </c>
      <c r="S37" s="193">
        <v>18.807500000000001</v>
      </c>
      <c r="T37" s="193">
        <v>12</v>
      </c>
      <c r="U37" s="193">
        <v>15.375</v>
      </c>
      <c r="V37" s="193">
        <v>14.824999999999999</v>
      </c>
      <c r="W37" s="193">
        <v>13.664999999999999</v>
      </c>
      <c r="X37" s="144"/>
      <c r="Y37" s="144"/>
      <c r="Z37" s="144"/>
      <c r="AA37" s="113"/>
      <c r="AB37" s="193">
        <v>15.95</v>
      </c>
      <c r="AC37" s="193">
        <v>12.225000000000001</v>
      </c>
      <c r="AD37" s="193">
        <v>15.324999999999999</v>
      </c>
      <c r="AE37" s="113"/>
      <c r="AF37" s="144"/>
      <c r="AG37" s="144"/>
      <c r="AH37" s="144">
        <f t="shared" si="39"/>
        <v>14.771562500000003</v>
      </c>
      <c r="AI37" s="145">
        <f t="shared" si="40"/>
        <v>8.7783760548714778</v>
      </c>
      <c r="AJ37" s="145">
        <f t="shared" si="41"/>
        <v>9.791082688280099</v>
      </c>
      <c r="AK37" s="145">
        <f t="shared" si="42"/>
        <v>14.934500000000003</v>
      </c>
      <c r="AL37" s="145">
        <f t="shared" si="43"/>
        <v>14.5</v>
      </c>
      <c r="AM37" s="146">
        <f t="shared" si="44"/>
        <v>104.70399840385977</v>
      </c>
      <c r="AN37" s="147">
        <f t="shared" si="45"/>
        <v>104.29319571444825</v>
      </c>
      <c r="AO37" s="148">
        <f t="shared" si="46"/>
        <v>105.32391966154073</v>
      </c>
      <c r="AP37" s="149">
        <f t="shared" si="47"/>
        <v>64.914864970157467</v>
      </c>
      <c r="AQ37" s="145">
        <f t="shared" si="48"/>
        <v>61.302681170828407</v>
      </c>
      <c r="AR37" s="145">
        <f t="shared" si="49"/>
        <v>71.119669411028653</v>
      </c>
      <c r="AS37" s="146">
        <f t="shared" si="50"/>
        <v>109.06038127370022</v>
      </c>
      <c r="AT37" s="147">
        <f t="shared" si="51"/>
        <v>108.90580380333435</v>
      </c>
      <c r="AU37" s="148">
        <f t="shared" si="52"/>
        <v>109.0176672121254</v>
      </c>
      <c r="AV37" s="150">
        <f>SUMIF(Árjegyzék!C$3:C$255,Hibridválasztó!B37,Árjegyzék!M$3:M$255)</f>
        <v>42000</v>
      </c>
      <c r="AW37" s="151">
        <f t="shared" si="53"/>
        <v>81.081081081081081</v>
      </c>
      <c r="AX37" s="152">
        <f>(SUM(Költségek!$B$16*R37)+(Költségek!$B$17))-((SUM(Költségek!$B$3:$B$12,$B$12)+Hibridválasztó!$AV37+R37*Költségek!$B$15)+((AH37-13.5)*R37*Költségek!$B$18))</f>
        <v>377536.26466843113</v>
      </c>
      <c r="AY37" s="153">
        <f>(SUM(Költségek!$B$16*AI37)+(Költségek!$B$17))-((SUM(Költségek!$B$3:$B$12,$B$12)+Hibridválasztó!$AV37+AI37*Költségek!$B$15)+((AK37-13.5)*AI37*Költségek!$B$18))</f>
        <v>354541.65870379977</v>
      </c>
      <c r="AZ37" s="153">
        <f>(SUM(Költségek!$B$16*AJ37)+(Költségek!$B$17))-((SUM(Költségek!$B$3:$B$12,$B$12)+Hibridválasztó!$AV37+AJ37*Költségek!$B$15)+((AL37-13.5)*AJ37*Költségek!$B$18))</f>
        <v>416041.56659231574</v>
      </c>
      <c r="BA37" s="152">
        <f t="shared" ref="BA37:BC41" si="69">AX37/AX$52*100</f>
        <v>108.08143471765534</v>
      </c>
      <c r="BB37" s="147">
        <f t="shared" si="69"/>
        <v>107.90417047762179</v>
      </c>
      <c r="BC37" s="147">
        <f t="shared" si="69"/>
        <v>108.30888615020817</v>
      </c>
      <c r="BD37" s="155">
        <f t="shared" ref="BD37:BF41" si="70">$AV37/(AX37-$AV37)*100</f>
        <v>12.517275902055887</v>
      </c>
      <c r="BE37" s="155">
        <f t="shared" si="70"/>
        <v>13.438208581277161</v>
      </c>
      <c r="BF37" s="155">
        <f t="shared" si="70"/>
        <v>11.22869855953139</v>
      </c>
      <c r="BG37" s="149">
        <f t="shared" ref="BG37:BI41" si="71">BD37/BD$52*100</f>
        <v>80.235146479578376</v>
      </c>
      <c r="BH37" s="147">
        <f t="shared" si="71"/>
        <v>80.052362821154162</v>
      </c>
      <c r="BI37" s="154">
        <f t="shared" si="71"/>
        <v>80.317322969358614</v>
      </c>
      <c r="BJ37" s="155">
        <f t="shared" ref="BJ37:BK41" si="72">BB37/BH37*100</f>
        <v>134.79198698818129</v>
      </c>
      <c r="BK37" s="155">
        <f t="shared" si="72"/>
        <v>134.85121533685634</v>
      </c>
      <c r="BL37" s="156">
        <f>AN37*AW37/100</f>
        <v>84.562050579282371</v>
      </c>
      <c r="BM37" s="156">
        <f t="shared" si="23"/>
        <v>109.33882324609972</v>
      </c>
      <c r="BN37" s="163">
        <v>92.972930359880706</v>
      </c>
      <c r="BO37" s="163">
        <v>84.96898593074927</v>
      </c>
      <c r="BP37" s="163">
        <v>88.970958145314995</v>
      </c>
      <c r="BQ37" s="163">
        <v>105.68780001043554</v>
      </c>
      <c r="BR37" s="163">
        <v>96.589245465082513</v>
      </c>
      <c r="BS37" s="163">
        <v>101.13852273775905</v>
      </c>
      <c r="BT37" s="164">
        <v>4.7058324181532161</v>
      </c>
      <c r="BU37" s="164">
        <v>4.2824196372918584</v>
      </c>
      <c r="BV37" s="163">
        <v>97.019694084739086</v>
      </c>
      <c r="BW37" s="163">
        <v>82.507734929917376</v>
      </c>
      <c r="BX37" s="165">
        <v>82.474073426718945</v>
      </c>
      <c r="BY37" s="165">
        <v>117.52592657328105</v>
      </c>
      <c r="BZ37" s="164">
        <v>1.0337810234045293</v>
      </c>
    </row>
    <row r="38" spans="1:78" hidden="1" x14ac:dyDescent="0.25">
      <c r="A38" s="68">
        <v>21</v>
      </c>
      <c r="B38" s="192" t="s">
        <v>70</v>
      </c>
      <c r="C38" s="193">
        <v>14.477499999999999</v>
      </c>
      <c r="D38" s="193">
        <v>7.7512849151865169</v>
      </c>
      <c r="E38" s="193">
        <v>4.5872192558691411</v>
      </c>
      <c r="F38" s="193">
        <v>8.929210102551064</v>
      </c>
      <c r="G38" s="193">
        <v>7.8449999999999998</v>
      </c>
      <c r="H38" s="137"/>
      <c r="I38" s="137"/>
      <c r="J38" s="137"/>
      <c r="K38" s="113"/>
      <c r="L38" s="193">
        <v>8.8137349714866851</v>
      </c>
      <c r="M38" s="193">
        <v>8.8064956297553909</v>
      </c>
      <c r="N38" s="193">
        <v>10.849359509885826</v>
      </c>
      <c r="O38" s="113"/>
      <c r="P38" s="137"/>
      <c r="Q38" s="137"/>
      <c r="R38" s="137">
        <f t="shared" si="38"/>
        <v>9.0074755480918274</v>
      </c>
      <c r="S38" s="193">
        <v>18.835000000000001</v>
      </c>
      <c r="T38" s="193">
        <v>14.5</v>
      </c>
      <c r="U38" s="193">
        <v>15.849999999999998</v>
      </c>
      <c r="V38" s="193">
        <v>14</v>
      </c>
      <c r="W38" s="193">
        <v>13.54</v>
      </c>
      <c r="X38" s="144"/>
      <c r="Y38" s="144"/>
      <c r="Z38" s="144"/>
      <c r="AA38" s="113"/>
      <c r="AB38" s="193">
        <v>15.875</v>
      </c>
      <c r="AC38" s="193">
        <v>12.274999999999999</v>
      </c>
      <c r="AD38" s="193">
        <v>14.349999999999998</v>
      </c>
      <c r="AE38" s="113"/>
      <c r="AF38" s="144"/>
      <c r="AG38" s="144"/>
      <c r="AH38" s="144">
        <f t="shared" si="39"/>
        <v>14.903124999999999</v>
      </c>
      <c r="AI38" s="145">
        <f t="shared" si="40"/>
        <v>8.7180428547213431</v>
      </c>
      <c r="AJ38" s="145">
        <f t="shared" si="41"/>
        <v>9.4898633703759678</v>
      </c>
      <c r="AK38" s="145">
        <f t="shared" si="42"/>
        <v>15.344999999999999</v>
      </c>
      <c r="AL38" s="145">
        <f t="shared" si="43"/>
        <v>14.166666666666666</v>
      </c>
      <c r="AM38" s="146">
        <f t="shared" si="44"/>
        <v>102.98145672182035</v>
      </c>
      <c r="AN38" s="147">
        <f t="shared" si="45"/>
        <v>103.576395452987</v>
      </c>
      <c r="AO38" s="148">
        <f t="shared" si="46"/>
        <v>102.08366521272332</v>
      </c>
      <c r="AP38" s="149">
        <f t="shared" si="47"/>
        <v>62.242177619034507</v>
      </c>
      <c r="AQ38" s="145">
        <f t="shared" si="48"/>
        <v>58.845451567071073</v>
      </c>
      <c r="AR38" s="145">
        <f t="shared" si="49"/>
        <v>68.383061309360926</v>
      </c>
      <c r="AS38" s="146">
        <f t="shared" si="50"/>
        <v>104.5701262038812</v>
      </c>
      <c r="AT38" s="147">
        <f t="shared" si="51"/>
        <v>104.54047165120843</v>
      </c>
      <c r="AU38" s="148">
        <f t="shared" si="52"/>
        <v>104.82278506787075</v>
      </c>
      <c r="AV38" s="150">
        <f>SUMIF(Árjegyzék!C$3:C$255,Hibridválasztó!B38,Árjegyzék!M$3:M$255)</f>
        <v>50400</v>
      </c>
      <c r="AW38" s="151">
        <f t="shared" si="53"/>
        <v>97.297297297297305</v>
      </c>
      <c r="AX38" s="152">
        <f>(SUM(Költségek!$B$16*R38)+(Költségek!$B$17))-((SUM(Költségek!$B$3:$B$12,$B$12)+Hibridválasztó!$AV38+R38*Költségek!$B$15)+((AH38-13.5)*R38*Költségek!$B$18))</f>
        <v>359607.16149049543</v>
      </c>
      <c r="AY38" s="153">
        <f>(SUM(Költségek!$B$16*AI38)+(Költségek!$B$17))-((SUM(Költségek!$B$3:$B$12,$B$12)+Hibridválasztó!$AV38+AI38*Költségek!$B$15)+((AK38-13.5)*AI38*Költségek!$B$18))</f>
        <v>340289.67727986467</v>
      </c>
      <c r="AZ38" s="153">
        <f>(SUM(Költségek!$B$16*AJ38)+(Költségek!$B$17))-((SUM(Költségek!$B$3:$B$12,$B$12)+Hibridválasztó!$AV38+AJ38*Költségek!$B$15)+((AL38-13.5)*AJ38*Költségek!$B$18))</f>
        <v>392176.98469030252</v>
      </c>
      <c r="BA38" s="152">
        <f t="shared" si="69"/>
        <v>102.9486743022446</v>
      </c>
      <c r="BB38" s="147">
        <f t="shared" si="69"/>
        <v>103.56660338089598</v>
      </c>
      <c r="BC38" s="147">
        <f t="shared" si="69"/>
        <v>102.09617450839212</v>
      </c>
      <c r="BD38" s="155">
        <f t="shared" si="70"/>
        <v>16.299751841792069</v>
      </c>
      <c r="BE38" s="155">
        <f t="shared" si="70"/>
        <v>17.385924353333539</v>
      </c>
      <c r="BF38" s="155">
        <f t="shared" si="70"/>
        <v>14.746458145995234</v>
      </c>
      <c r="BG38" s="149">
        <f t="shared" si="71"/>
        <v>104.48063834657218</v>
      </c>
      <c r="BH38" s="147">
        <f t="shared" si="71"/>
        <v>103.5691860188348</v>
      </c>
      <c r="BI38" s="154">
        <f t="shared" si="71"/>
        <v>105.47936925073684</v>
      </c>
      <c r="BJ38" s="155">
        <f t="shared" si="72"/>
        <v>99.997506364549054</v>
      </c>
      <c r="BK38" s="155">
        <f t="shared" si="72"/>
        <v>96.792553115953453</v>
      </c>
      <c r="BL38" s="156">
        <f>AN38*AW38/100</f>
        <v>100.77703341371709</v>
      </c>
      <c r="BM38" s="156">
        <f t="shared" si="23"/>
        <v>94.176538166873627</v>
      </c>
      <c r="BN38" s="163">
        <v>82.383656281947921</v>
      </c>
      <c r="BO38" s="163">
        <v>83.559108177796901</v>
      </c>
      <c r="BP38" s="163">
        <v>82.971382229872404</v>
      </c>
      <c r="BQ38" s="163">
        <v>93.650349145197637</v>
      </c>
      <c r="BR38" s="163">
        <v>94.986554473022622</v>
      </c>
      <c r="BS38" s="163">
        <v>94.318451809110144</v>
      </c>
      <c r="BT38" s="164">
        <v>4.1698554510106538</v>
      </c>
      <c r="BU38" s="164">
        <v>4.2113620848297746</v>
      </c>
      <c r="BV38" s="163">
        <v>80.824590085159755</v>
      </c>
      <c r="BW38" s="163">
        <v>80.462987443474333</v>
      </c>
      <c r="BX38" s="165">
        <v>80.657099420361746</v>
      </c>
      <c r="BY38" s="165">
        <v>119.34290057963825</v>
      </c>
      <c r="BZ38" s="164">
        <v>2.8507550297617286</v>
      </c>
    </row>
    <row r="39" spans="1:78" hidden="1" x14ac:dyDescent="0.25">
      <c r="A39" s="68">
        <v>22</v>
      </c>
      <c r="B39" s="192" t="s">
        <v>72</v>
      </c>
      <c r="C39" s="193">
        <v>13.43</v>
      </c>
      <c r="D39" s="193">
        <v>7.2917574733936288</v>
      </c>
      <c r="E39" s="193">
        <v>4.1337126027629463</v>
      </c>
      <c r="F39" s="193">
        <v>9.1272290024578346</v>
      </c>
      <c r="G39" s="193">
        <v>7.1267105263157893</v>
      </c>
      <c r="H39" s="137"/>
      <c r="I39" s="137"/>
      <c r="J39" s="137"/>
      <c r="K39" s="113"/>
      <c r="L39" s="193">
        <v>8.3334922451055178</v>
      </c>
      <c r="M39" s="193">
        <v>7.088260076715085</v>
      </c>
      <c r="N39" s="193">
        <v>11.379921331105542</v>
      </c>
      <c r="O39" s="113"/>
      <c r="P39" s="137"/>
      <c r="Q39" s="137"/>
      <c r="R39" s="137">
        <f t="shared" si="38"/>
        <v>8.4888854072320434</v>
      </c>
      <c r="S39" s="193">
        <v>18.177500000000002</v>
      </c>
      <c r="T39" s="193">
        <v>12.875</v>
      </c>
      <c r="U39" s="193">
        <v>15</v>
      </c>
      <c r="V39" s="193">
        <v>14.824999999999999</v>
      </c>
      <c r="W39" s="193">
        <v>13.41</v>
      </c>
      <c r="X39" s="144"/>
      <c r="Y39" s="144"/>
      <c r="Z39" s="144"/>
      <c r="AA39" s="113"/>
      <c r="AB39" s="193">
        <v>15.424999999999999</v>
      </c>
      <c r="AC39" s="193">
        <v>12.35</v>
      </c>
      <c r="AD39" s="193">
        <v>14.95</v>
      </c>
      <c r="AE39" s="113"/>
      <c r="AF39" s="144"/>
      <c r="AG39" s="144"/>
      <c r="AH39" s="144">
        <f t="shared" si="39"/>
        <v>14.626562499999999</v>
      </c>
      <c r="AI39" s="145">
        <f t="shared" si="40"/>
        <v>8.221881920986041</v>
      </c>
      <c r="AJ39" s="145">
        <f t="shared" si="41"/>
        <v>8.9338912176420475</v>
      </c>
      <c r="AK39" s="145">
        <f t="shared" si="42"/>
        <v>14.857499999999998</v>
      </c>
      <c r="AL39" s="145">
        <f t="shared" si="43"/>
        <v>14.241666666666665</v>
      </c>
      <c r="AM39" s="146">
        <f t="shared" si="44"/>
        <v>97.052473860620353</v>
      </c>
      <c r="AN39" s="147">
        <f t="shared" si="45"/>
        <v>97.68165945119506</v>
      </c>
      <c r="AO39" s="148">
        <f t="shared" si="46"/>
        <v>96.103002173415703</v>
      </c>
      <c r="AP39" s="149">
        <f t="shared" si="47"/>
        <v>56.326791007195958</v>
      </c>
      <c r="AQ39" s="145">
        <f t="shared" si="48"/>
        <v>54.055330294712839</v>
      </c>
      <c r="AR39" s="145">
        <f t="shared" si="49"/>
        <v>60.286045671581974</v>
      </c>
      <c r="AS39" s="146">
        <f t="shared" si="50"/>
        <v>94.631966129681956</v>
      </c>
      <c r="AT39" s="147">
        <f t="shared" si="51"/>
        <v>96.030696915126128</v>
      </c>
      <c r="AU39" s="148">
        <f t="shared" si="52"/>
        <v>92.411060385783344</v>
      </c>
      <c r="AV39" s="150">
        <f>SUMIF(Árjegyzék!C$3:C$255,Hibridválasztó!B39,Árjegyzék!M$3:M$255)</f>
        <v>51569</v>
      </c>
      <c r="AW39" s="151">
        <f t="shared" si="53"/>
        <v>99.554054054054049</v>
      </c>
      <c r="AX39" s="152">
        <f>(SUM(Költségek!$B$16*R39)+(Költségek!$B$17))-((SUM(Költségek!$B$3:$B$12,$B$12)+Hibridválasztó!$AV39+R39*Költségek!$B$15)+((AH39-13.5)*R39*Költségek!$B$18))</f>
        <v>329912.63651121239</v>
      </c>
      <c r="AY39" s="153">
        <f>(SUM(Költségek!$B$16*AI39)+(Költségek!$B$17))-((SUM(Költségek!$B$3:$B$12,$B$12)+Hibridválasztó!$AV39+AI39*Költségek!$B$15)+((AK39-13.5)*AI39*Költségek!$B$18))</f>
        <v>313132.54750375374</v>
      </c>
      <c r="AZ39" s="153">
        <f>(SUM(Költségek!$B$16*AJ39)+(Költségek!$B$17))-((SUM(Költségek!$B$3:$B$12,$B$12)+Hibridválasztó!$AV39+AJ39*Költségek!$B$15)+((AL39-13.5)*AJ39*Költségek!$B$18))</f>
        <v>358059.77603646141</v>
      </c>
      <c r="BA39" s="152">
        <f t="shared" si="69"/>
        <v>94.447697936864628</v>
      </c>
      <c r="BB39" s="147">
        <f t="shared" si="69"/>
        <v>95.30137561680823</v>
      </c>
      <c r="BC39" s="147">
        <f t="shared" si="69"/>
        <v>93.214377196363586</v>
      </c>
      <c r="BD39" s="155">
        <f t="shared" si="70"/>
        <v>18.527098606014896</v>
      </c>
      <c r="BE39" s="155">
        <f t="shared" si="70"/>
        <v>19.715667757281786</v>
      </c>
      <c r="BF39" s="155">
        <f t="shared" si="70"/>
        <v>16.825628707946873</v>
      </c>
      <c r="BG39" s="149">
        <f t="shared" si="71"/>
        <v>118.75782575432765</v>
      </c>
      <c r="BH39" s="147">
        <f t="shared" si="71"/>
        <v>117.4476329208199</v>
      </c>
      <c r="BI39" s="154">
        <f t="shared" si="71"/>
        <v>120.35138782415396</v>
      </c>
      <c r="BJ39" s="155">
        <f t="shared" si="72"/>
        <v>81.143717626951158</v>
      </c>
      <c r="BK39" s="155">
        <f t="shared" si="72"/>
        <v>77.451850686225228</v>
      </c>
      <c r="BL39" s="156">
        <f>AN39*AW39/100</f>
        <v>97.246052050939724</v>
      </c>
      <c r="BM39" s="156">
        <f t="shared" si="23"/>
        <v>77.106457298029895</v>
      </c>
      <c r="BN39" s="163">
        <v>100.5418077590853</v>
      </c>
      <c r="BO39" s="163">
        <v>93.55487054240028</v>
      </c>
      <c r="BP39" s="163">
        <v>97.048339150742791</v>
      </c>
      <c r="BQ39" s="163">
        <v>114.29178826566458</v>
      </c>
      <c r="BR39" s="163">
        <v>106.34932565440627</v>
      </c>
      <c r="BS39" s="163">
        <v>110.32055696003545</v>
      </c>
      <c r="BT39" s="164">
        <v>5.4428952380952387</v>
      </c>
      <c r="BU39" s="164">
        <v>5.0431111111111111</v>
      </c>
      <c r="BV39" s="163">
        <v>116.20093930298977</v>
      </c>
      <c r="BW39" s="163">
        <v>101.35077887750386</v>
      </c>
      <c r="BX39" s="165">
        <v>84.479027470643189</v>
      </c>
      <c r="BY39" s="165">
        <v>115.52097252935681</v>
      </c>
      <c r="BZ39" s="164">
        <v>-0.97117302051971421</v>
      </c>
    </row>
    <row r="40" spans="1:78" s="168" customFormat="1" hidden="1" x14ac:dyDescent="0.25">
      <c r="A40" s="168">
        <v>23</v>
      </c>
      <c r="B40" s="192" t="s">
        <v>959</v>
      </c>
      <c r="C40" s="193">
        <v>15.395</v>
      </c>
      <c r="D40" s="193">
        <v>7.4283988957901999</v>
      </c>
      <c r="E40" s="193">
        <v>4.2880350029663532</v>
      </c>
      <c r="F40" s="193">
        <v>9.5466692092550218</v>
      </c>
      <c r="G40" s="193">
        <v>7.9450000000000003</v>
      </c>
      <c r="H40" s="169"/>
      <c r="I40" s="169"/>
      <c r="J40" s="169"/>
      <c r="K40" s="113"/>
      <c r="L40" s="193">
        <v>8.3442414914096847</v>
      </c>
      <c r="M40" s="193">
        <v>9.0694019996227127</v>
      </c>
      <c r="N40" s="193">
        <v>11.380576441102757</v>
      </c>
      <c r="O40" s="113"/>
      <c r="P40" s="169"/>
      <c r="Q40" s="169"/>
      <c r="R40" s="137">
        <f t="shared" si="38"/>
        <v>9.1746653800183413</v>
      </c>
      <c r="S40" s="193">
        <v>19.422499999999999</v>
      </c>
      <c r="T40" s="193">
        <v>14.125</v>
      </c>
      <c r="U40" s="193">
        <v>15.675000000000001</v>
      </c>
      <c r="V40" s="193">
        <v>14.175000000000001</v>
      </c>
      <c r="W40" s="193">
        <v>13.465</v>
      </c>
      <c r="X40" s="170"/>
      <c r="Y40" s="170"/>
      <c r="Z40" s="170"/>
      <c r="AA40" s="113"/>
      <c r="AB40" s="193">
        <v>16</v>
      </c>
      <c r="AC40" s="193">
        <v>12.4</v>
      </c>
      <c r="AD40" s="193">
        <v>15.375</v>
      </c>
      <c r="AE40" s="113"/>
      <c r="AF40" s="170"/>
      <c r="AG40" s="170"/>
      <c r="AH40" s="144">
        <f t="shared" si="39"/>
        <v>15.0796875</v>
      </c>
      <c r="AI40" s="145">
        <f t="shared" si="40"/>
        <v>8.9206206216023141</v>
      </c>
      <c r="AJ40" s="145">
        <f t="shared" si="41"/>
        <v>9.5980733107117171</v>
      </c>
      <c r="AK40" s="145">
        <f t="shared" si="42"/>
        <v>15.372499999999999</v>
      </c>
      <c r="AL40" s="145">
        <f t="shared" si="43"/>
        <v>14.591666666666667</v>
      </c>
      <c r="AM40" s="146">
        <f t="shared" si="44"/>
        <v>104.89291930075748</v>
      </c>
      <c r="AN40" s="147">
        <f t="shared" si="45"/>
        <v>105.98315981995536</v>
      </c>
      <c r="AO40" s="148">
        <f t="shared" si="46"/>
        <v>103.24769328044098</v>
      </c>
      <c r="AP40" s="149">
        <f t="shared" si="47"/>
        <v>63.818128546610623</v>
      </c>
      <c r="AQ40" s="145">
        <f t="shared" si="48"/>
        <v>61.501744090581731</v>
      </c>
      <c r="AR40" s="145">
        <f t="shared" si="49"/>
        <v>67.914032845291828</v>
      </c>
      <c r="AS40" s="146">
        <f t="shared" si="50"/>
        <v>107.21780650190087</v>
      </c>
      <c r="AT40" s="147">
        <f t="shared" si="51"/>
        <v>109.25944424563023</v>
      </c>
      <c r="AU40" s="148">
        <f t="shared" si="52"/>
        <v>104.10382237537867</v>
      </c>
      <c r="AV40" s="150">
        <f>SUMIF(Árjegyzék!C$3:C$255,Hibridválasztó!B40,Árjegyzék!M$3:M$255)</f>
        <v>51800</v>
      </c>
      <c r="AW40" s="151">
        <f t="shared" si="53"/>
        <v>100</v>
      </c>
      <c r="AX40" s="171">
        <f>(SUM(Költségek!$B$16*R40)+(Költségek!$B$17))-((SUM(Költségek!$B$3:$B$12,$B$12)+Hibridválasztó!$AV40+R40*Költségek!$B$15)+((AH40-13.5)*R40*Költségek!$B$18))</f>
        <v>366835.72563100699</v>
      </c>
      <c r="AY40" s="171">
        <f>(SUM(Költségek!$B$16*AI40)+(Költségek!$B$17))-((SUM(Költségek!$B$3:$B$12,$B$12)+Hibridválasztó!$AV40+AI40*Költségek!$B$15)+((AK40-13.5)*AI40*Költségek!$B$18))</f>
        <v>350415.77830636979</v>
      </c>
      <c r="AZ40" s="171">
        <f>(SUM(Költségek!$B$16*AJ40)+(Költségek!$B$17))-((SUM(Költségek!$B$3:$B$12,$B$12)+Hibridválasztó!$AV40+AJ40*Költségek!$B$15)+((AL40-13.5)*AJ40*Költségek!$B$18))</f>
        <v>394419.8465604331</v>
      </c>
      <c r="BA40" s="152">
        <f t="shared" si="69"/>
        <v>105.01807440064634</v>
      </c>
      <c r="BB40" s="147">
        <f t="shared" si="69"/>
        <v>106.64846556722505</v>
      </c>
      <c r="BC40" s="147">
        <f t="shared" si="69"/>
        <v>102.68006297158662</v>
      </c>
      <c r="BD40" s="155">
        <f t="shared" si="70"/>
        <v>16.44257961418381</v>
      </c>
      <c r="BE40" s="155">
        <f t="shared" si="70"/>
        <v>17.346705620777659</v>
      </c>
      <c r="BF40" s="155">
        <f t="shared" si="70"/>
        <v>15.118797267590056</v>
      </c>
      <c r="BG40" s="149">
        <f t="shared" si="71"/>
        <v>105.39615761201561</v>
      </c>
      <c r="BH40" s="147">
        <f t="shared" si="71"/>
        <v>103.33555724391586</v>
      </c>
      <c r="BI40" s="154">
        <f t="shared" si="71"/>
        <v>108.14265933058975</v>
      </c>
      <c r="BJ40" s="155">
        <f t="shared" si="72"/>
        <v>103.20597131487791</v>
      </c>
      <c r="BK40" s="155">
        <f t="shared" si="72"/>
        <v>94.94871275330479</v>
      </c>
      <c r="BL40" s="172">
        <f>AN40*AW40/100</f>
        <v>105.98315981995536</v>
      </c>
      <c r="BM40" s="172">
        <f t="shared" si="23"/>
        <v>94.94871275330479</v>
      </c>
      <c r="BN40" s="173">
        <v>87.969406450603216</v>
      </c>
      <c r="BO40" s="173">
        <v>87.969406450603216</v>
      </c>
      <c r="BP40" s="173">
        <v>87.969406450603202</v>
      </c>
      <c r="BQ40" s="173">
        <v>100</v>
      </c>
      <c r="BR40" s="173">
        <v>100</v>
      </c>
      <c r="BS40" s="173">
        <v>100</v>
      </c>
      <c r="BT40" s="174">
        <v>5.06150811847903</v>
      </c>
      <c r="BU40" s="174">
        <v>5.1718663107341323</v>
      </c>
      <c r="BV40" s="173">
        <v>100</v>
      </c>
      <c r="BW40" s="173">
        <v>100</v>
      </c>
      <c r="BX40" s="175">
        <v>83.50245548708557</v>
      </c>
      <c r="BY40" s="175">
        <v>116.49214554987653</v>
      </c>
      <c r="BZ40" s="174">
        <v>0</v>
      </c>
    </row>
    <row r="41" spans="1:78" hidden="1" x14ac:dyDescent="0.25">
      <c r="A41" s="68">
        <v>24</v>
      </c>
      <c r="B41" s="192" t="s">
        <v>960</v>
      </c>
      <c r="C41" s="193">
        <v>14.897500000000001</v>
      </c>
      <c r="D41" s="193">
        <v>7.6499900112600336</v>
      </c>
      <c r="E41" s="193">
        <v>3.8536147131112806</v>
      </c>
      <c r="F41" s="193">
        <v>9.4380095770828021</v>
      </c>
      <c r="G41" s="193">
        <v>7.4550000000000001</v>
      </c>
      <c r="H41" s="137"/>
      <c r="I41" s="137"/>
      <c r="J41" s="137"/>
      <c r="K41" s="113"/>
      <c r="L41" s="193">
        <v>8.9179356906759661</v>
      </c>
      <c r="M41" s="193">
        <v>9.2108312896937683</v>
      </c>
      <c r="N41" s="193">
        <v>10.359440267335005</v>
      </c>
      <c r="O41" s="113"/>
      <c r="P41" s="137"/>
      <c r="Q41" s="137"/>
      <c r="R41" s="137">
        <f t="shared" si="38"/>
        <v>8.9727901936448564</v>
      </c>
      <c r="S41" s="193">
        <v>19.182500000000001</v>
      </c>
      <c r="T41" s="193">
        <v>11.75</v>
      </c>
      <c r="U41" s="193">
        <v>15.100000000000001</v>
      </c>
      <c r="V41" s="193">
        <v>14.600000000000001</v>
      </c>
      <c r="W41" s="193">
        <v>13.350000000000001</v>
      </c>
      <c r="X41" s="144"/>
      <c r="Y41" s="144"/>
      <c r="Z41" s="144"/>
      <c r="AA41" s="113"/>
      <c r="AB41" s="193">
        <v>15.7</v>
      </c>
      <c r="AC41" s="193">
        <v>12.074999999999999</v>
      </c>
      <c r="AD41" s="193">
        <v>13.75</v>
      </c>
      <c r="AE41" s="113"/>
      <c r="AF41" s="144"/>
      <c r="AG41" s="144"/>
      <c r="AH41" s="144">
        <f t="shared" si="39"/>
        <v>14.438437500000001</v>
      </c>
      <c r="AI41" s="145">
        <f t="shared" si="40"/>
        <v>8.6588228602908224</v>
      </c>
      <c r="AJ41" s="145">
        <f t="shared" si="41"/>
        <v>9.4960690825682459</v>
      </c>
      <c r="AK41" s="145">
        <f t="shared" si="42"/>
        <v>14.7965</v>
      </c>
      <c r="AL41" s="145">
        <f t="shared" si="43"/>
        <v>13.841666666666667</v>
      </c>
      <c r="AM41" s="146">
        <f t="shared" si="44"/>
        <v>102.58490295836124</v>
      </c>
      <c r="AN41" s="147">
        <f t="shared" si="45"/>
        <v>102.87282084753097</v>
      </c>
      <c r="AO41" s="148">
        <f t="shared" si="46"/>
        <v>102.15042084672123</v>
      </c>
      <c r="AP41" s="149">
        <f t="shared" si="47"/>
        <v>63.751552845021699</v>
      </c>
      <c r="AQ41" s="145">
        <f t="shared" si="48"/>
        <v>60.200556405717805</v>
      </c>
      <c r="AR41" s="145">
        <f t="shared" si="49"/>
        <v>70.080249476740576</v>
      </c>
      <c r="AS41" s="146">
        <f t="shared" si="50"/>
        <v>107.10595582791132</v>
      </c>
      <c r="AT41" s="147">
        <f t="shared" si="51"/>
        <v>106.94785055979747</v>
      </c>
      <c r="AU41" s="148">
        <f t="shared" si="52"/>
        <v>107.42436486091545</v>
      </c>
      <c r="AV41" s="150">
        <f>SUMIF(Árjegyzék!C$3:C$255,Hibridválasztó!B41,Árjegyzék!M$3:M$255)</f>
        <v>42000</v>
      </c>
      <c r="AW41" s="151">
        <f t="shared" si="53"/>
        <v>81.081081081081081</v>
      </c>
      <c r="AX41" s="152">
        <f>(SUM(Költségek!$B$16*R41)+(Költségek!$B$17))-((SUM(Költségek!$B$3:$B$12,$B$12)+Hibridválasztó!$AV41+R41*Költségek!$B$15)+((AH41-13.5)*R41*Költségek!$B$18))</f>
        <v>368739.49968657584</v>
      </c>
      <c r="AY41" s="153">
        <f>(SUM(Költségek!$B$16*AI41)+(Költségek!$B$17))-((SUM(Költségek!$B$3:$B$12,$B$12)+Hibridválasztó!$AV41+AI41*Költségek!$B$15)+((AK41-13.5)*AI41*Költségek!$B$18))</f>
        <v>348398.12124836625</v>
      </c>
      <c r="AZ41" s="153">
        <f>(SUM(Költségek!$B$16*AJ41)+(Költségek!$B$17))-((SUM(Költségek!$B$3:$B$12,$B$12)+Hibridválasztó!$AV41+AJ41*Költségek!$B$15)+((AL41-13.5)*AJ41*Költségek!$B$18))</f>
        <v>402970.56291835086</v>
      </c>
      <c r="BA41" s="152">
        <f t="shared" si="69"/>
        <v>105.56308861665772</v>
      </c>
      <c r="BB41" s="147">
        <f t="shared" si="69"/>
        <v>106.03439496139512</v>
      </c>
      <c r="BC41" s="147">
        <f t="shared" si="69"/>
        <v>104.90608709724796</v>
      </c>
      <c r="BD41" s="155">
        <f t="shared" si="70"/>
        <v>12.854276890393848</v>
      </c>
      <c r="BE41" s="155">
        <f t="shared" si="70"/>
        <v>13.707655852744216</v>
      </c>
      <c r="BF41" s="155">
        <f t="shared" si="70"/>
        <v>11.635297809450496</v>
      </c>
      <c r="BG41" s="149">
        <f t="shared" si="71"/>
        <v>82.395306875069693</v>
      </c>
      <c r="BH41" s="147">
        <f t="shared" si="71"/>
        <v>81.657479351842852</v>
      </c>
      <c r="BI41" s="154">
        <f t="shared" si="71"/>
        <v>83.225670993995109</v>
      </c>
      <c r="BJ41" s="155">
        <f t="shared" si="72"/>
        <v>129.85264277448226</v>
      </c>
      <c r="BK41" s="155">
        <f t="shared" si="72"/>
        <v>126.05015477113682</v>
      </c>
      <c r="BL41" s="156">
        <f>AN41*AW41/100</f>
        <v>83.410395281781874</v>
      </c>
      <c r="BM41" s="156">
        <f>BK41*$AW41/100</f>
        <v>102.20282819281363</v>
      </c>
    </row>
    <row r="42" spans="1:78" hidden="1" x14ac:dyDescent="0.25">
      <c r="B42" s="85"/>
      <c r="C42" s="113"/>
      <c r="D42" s="113"/>
      <c r="E42" s="113"/>
      <c r="F42" s="113"/>
      <c r="G42" s="113"/>
      <c r="H42" s="137"/>
      <c r="I42" s="137"/>
      <c r="J42" s="137"/>
      <c r="K42" s="113"/>
      <c r="L42" s="113"/>
      <c r="M42" s="113"/>
      <c r="N42" s="113"/>
      <c r="O42" s="113"/>
      <c r="P42" s="137"/>
      <c r="Q42" s="137"/>
      <c r="R42" s="137"/>
      <c r="S42" s="113"/>
      <c r="T42" s="113"/>
      <c r="U42" s="113"/>
      <c r="V42" s="113"/>
      <c r="W42" s="113"/>
      <c r="X42" s="144"/>
      <c r="Y42" s="144"/>
      <c r="Z42" s="144"/>
      <c r="AA42" s="113"/>
      <c r="AB42" s="113"/>
      <c r="AC42" s="113"/>
      <c r="AD42" s="113"/>
      <c r="AE42" s="113"/>
      <c r="AF42" s="144"/>
      <c r="AG42" s="144"/>
      <c r="AH42" s="144"/>
      <c r="AI42" s="145"/>
      <c r="AJ42" s="145"/>
      <c r="AK42" s="145"/>
      <c r="AL42" s="145"/>
      <c r="AM42" s="146"/>
      <c r="AN42" s="147"/>
      <c r="AO42" s="148"/>
      <c r="AP42" s="149"/>
      <c r="AQ42" s="145"/>
      <c r="AR42" s="145"/>
      <c r="AS42" s="146"/>
      <c r="AT42" s="147"/>
      <c r="AU42" s="148"/>
      <c r="AV42" s="150"/>
      <c r="AW42" s="151"/>
      <c r="AX42" s="152"/>
      <c r="AY42" s="153"/>
      <c r="AZ42" s="153"/>
      <c r="BA42" s="152"/>
      <c r="BB42" s="147"/>
      <c r="BC42" s="147"/>
      <c r="BD42" s="155"/>
      <c r="BE42" s="155"/>
      <c r="BF42" s="155"/>
      <c r="BG42" s="149"/>
      <c r="BH42" s="147"/>
      <c r="BI42" s="154"/>
      <c r="BJ42" s="155"/>
      <c r="BK42" s="155"/>
      <c r="BL42" s="156"/>
      <c r="BM42" s="156"/>
    </row>
    <row r="43" spans="1:78" hidden="1" x14ac:dyDescent="0.25">
      <c r="B43" s="85"/>
      <c r="C43" s="113"/>
      <c r="D43" s="113"/>
      <c r="E43" s="113"/>
      <c r="F43" s="113"/>
      <c r="G43" s="113"/>
      <c r="H43" s="137"/>
      <c r="I43" s="137"/>
      <c r="J43" s="137"/>
      <c r="K43" s="113"/>
      <c r="L43" s="113"/>
      <c r="M43" s="113"/>
      <c r="N43" s="113"/>
      <c r="O43" s="113"/>
      <c r="P43" s="137"/>
      <c r="Q43" s="137"/>
      <c r="R43" s="137"/>
      <c r="S43" s="113"/>
      <c r="T43" s="113"/>
      <c r="U43" s="113"/>
      <c r="V43" s="113"/>
      <c r="W43" s="113"/>
      <c r="X43" s="144"/>
      <c r="Y43" s="144"/>
      <c r="Z43" s="144"/>
      <c r="AA43" s="113"/>
      <c r="AB43" s="113"/>
      <c r="AC43" s="113"/>
      <c r="AD43" s="113"/>
      <c r="AE43" s="113"/>
      <c r="AF43" s="144"/>
      <c r="AG43" s="144"/>
      <c r="AH43" s="144"/>
      <c r="AI43" s="145"/>
      <c r="AJ43" s="145"/>
      <c r="AK43" s="145"/>
      <c r="AL43" s="145"/>
      <c r="AM43" s="146"/>
      <c r="AN43" s="147"/>
      <c r="AO43" s="148"/>
      <c r="AP43" s="149"/>
      <c r="AQ43" s="145"/>
      <c r="AR43" s="145"/>
      <c r="AS43" s="146"/>
      <c r="AT43" s="147"/>
      <c r="AU43" s="148"/>
      <c r="AV43" s="150"/>
      <c r="AW43" s="151"/>
      <c r="AX43" s="152"/>
      <c r="AY43" s="153"/>
      <c r="AZ43" s="153"/>
      <c r="BA43" s="152"/>
      <c r="BB43" s="147"/>
      <c r="BC43" s="147"/>
      <c r="BD43" s="155"/>
      <c r="BE43" s="155"/>
      <c r="BF43" s="155"/>
      <c r="BG43" s="149"/>
      <c r="BH43" s="147"/>
      <c r="BI43" s="154"/>
      <c r="BJ43" s="155"/>
      <c r="BK43" s="155"/>
      <c r="BL43" s="156"/>
      <c r="BM43" s="156"/>
    </row>
    <row r="44" spans="1:78" hidden="1" x14ac:dyDescent="0.25">
      <c r="B44" s="85"/>
      <c r="C44" s="113"/>
      <c r="D44" s="113"/>
      <c r="E44" s="113"/>
      <c r="F44" s="113"/>
      <c r="G44" s="113"/>
      <c r="H44" s="137"/>
      <c r="I44" s="137"/>
      <c r="J44" s="137"/>
      <c r="K44" s="113"/>
      <c r="L44" s="113"/>
      <c r="M44" s="113"/>
      <c r="N44" s="113"/>
      <c r="O44" s="113"/>
      <c r="P44" s="137"/>
      <c r="Q44" s="137"/>
      <c r="R44" s="137"/>
      <c r="S44" s="113"/>
      <c r="T44" s="113"/>
      <c r="U44" s="113"/>
      <c r="V44" s="113"/>
      <c r="W44" s="113"/>
      <c r="X44" s="144"/>
      <c r="Y44" s="144"/>
      <c r="Z44" s="144"/>
      <c r="AA44" s="113"/>
      <c r="AB44" s="113"/>
      <c r="AC44" s="113"/>
      <c r="AD44" s="113"/>
      <c r="AE44" s="113"/>
      <c r="AF44" s="144"/>
      <c r="AG44" s="144"/>
      <c r="AH44" s="144"/>
      <c r="AI44" s="145"/>
      <c r="AJ44" s="145"/>
      <c r="AK44" s="145"/>
      <c r="AL44" s="145"/>
      <c r="AM44" s="146"/>
      <c r="AN44" s="147"/>
      <c r="AO44" s="148"/>
      <c r="AP44" s="149"/>
      <c r="AQ44" s="145"/>
      <c r="AR44" s="145"/>
      <c r="AS44" s="146"/>
      <c r="AT44" s="147"/>
      <c r="AU44" s="148"/>
      <c r="AV44" s="150"/>
      <c r="AW44" s="151"/>
      <c r="AX44" s="152"/>
      <c r="AY44" s="153"/>
      <c r="AZ44" s="153"/>
      <c r="BA44" s="152"/>
      <c r="BB44" s="147"/>
      <c r="BC44" s="147"/>
      <c r="BD44" s="155"/>
      <c r="BE44" s="155"/>
      <c r="BF44" s="155"/>
      <c r="BG44" s="149"/>
      <c r="BH44" s="147"/>
      <c r="BI44" s="154"/>
      <c r="BJ44" s="155"/>
      <c r="BK44" s="155"/>
      <c r="BL44" s="156"/>
      <c r="BM44" s="156"/>
    </row>
    <row r="45" spans="1:78" hidden="1" x14ac:dyDescent="0.25">
      <c r="B45" s="85"/>
      <c r="C45" s="113"/>
      <c r="D45" s="113"/>
      <c r="E45" s="113"/>
      <c r="F45" s="113"/>
      <c r="G45" s="113"/>
      <c r="H45" s="137"/>
      <c r="I45" s="137"/>
      <c r="J45" s="137"/>
      <c r="K45" s="113"/>
      <c r="L45" s="113"/>
      <c r="M45" s="113"/>
      <c r="N45" s="113"/>
      <c r="O45" s="113"/>
      <c r="P45" s="137"/>
      <c r="Q45" s="137"/>
      <c r="R45" s="137"/>
      <c r="S45" s="113"/>
      <c r="T45" s="113"/>
      <c r="U45" s="113"/>
      <c r="V45" s="113"/>
      <c r="W45" s="113"/>
      <c r="X45" s="144"/>
      <c r="Y45" s="144"/>
      <c r="Z45" s="144"/>
      <c r="AA45" s="113"/>
      <c r="AB45" s="113"/>
      <c r="AC45" s="113"/>
      <c r="AD45" s="113"/>
      <c r="AE45" s="113"/>
      <c r="AF45" s="144"/>
      <c r="AG45" s="144"/>
      <c r="AH45" s="144"/>
      <c r="AI45" s="145"/>
      <c r="AJ45" s="145"/>
      <c r="AK45" s="145"/>
      <c r="AL45" s="145"/>
      <c r="AM45" s="146"/>
      <c r="AN45" s="147"/>
      <c r="AO45" s="148"/>
      <c r="AP45" s="149"/>
      <c r="AQ45" s="145"/>
      <c r="AR45" s="145"/>
      <c r="AS45" s="146"/>
      <c r="AT45" s="147"/>
      <c r="AU45" s="148"/>
      <c r="AV45" s="150"/>
      <c r="AW45" s="151"/>
      <c r="AX45" s="152"/>
      <c r="AY45" s="153"/>
      <c r="AZ45" s="153"/>
      <c r="BA45" s="152"/>
      <c r="BB45" s="147"/>
      <c r="BC45" s="147"/>
      <c r="BD45" s="155"/>
      <c r="BE45" s="155"/>
      <c r="BF45" s="155"/>
      <c r="BG45" s="149"/>
      <c r="BH45" s="147"/>
      <c r="BI45" s="154"/>
      <c r="BJ45" s="155"/>
      <c r="BK45" s="155"/>
      <c r="BL45" s="156"/>
      <c r="BM45" s="156"/>
    </row>
    <row r="46" spans="1:78" hidden="1" x14ac:dyDescent="0.25">
      <c r="B46" s="85"/>
      <c r="C46" s="113"/>
      <c r="D46" s="113"/>
      <c r="E46" s="113"/>
      <c r="F46" s="113"/>
      <c r="G46" s="113"/>
      <c r="H46" s="137"/>
      <c r="I46" s="137"/>
      <c r="J46" s="137"/>
      <c r="K46" s="113"/>
      <c r="L46" s="113"/>
      <c r="M46" s="113"/>
      <c r="N46" s="113"/>
      <c r="O46" s="113"/>
      <c r="P46" s="137"/>
      <c r="Q46" s="137"/>
      <c r="R46" s="137"/>
      <c r="S46" s="113"/>
      <c r="T46" s="113"/>
      <c r="U46" s="113"/>
      <c r="V46" s="113"/>
      <c r="W46" s="113"/>
      <c r="X46" s="158"/>
      <c r="Y46" s="158"/>
      <c r="Z46" s="158"/>
      <c r="AA46" s="113"/>
      <c r="AB46" s="113"/>
      <c r="AC46" s="113"/>
      <c r="AD46" s="113"/>
      <c r="AE46" s="113"/>
      <c r="AF46" s="158"/>
      <c r="AG46" s="158"/>
      <c r="AH46" s="144"/>
      <c r="AI46" s="145"/>
      <c r="AJ46" s="145"/>
      <c r="AK46" s="145"/>
      <c r="AL46" s="145"/>
      <c r="AM46" s="146"/>
      <c r="AN46" s="147"/>
      <c r="AO46" s="148"/>
      <c r="AP46" s="149"/>
      <c r="AQ46" s="145"/>
      <c r="AR46" s="145"/>
      <c r="AS46" s="146"/>
      <c r="AT46" s="147"/>
      <c r="AU46" s="148"/>
      <c r="AV46" s="150"/>
      <c r="AW46" s="151"/>
      <c r="AX46" s="152"/>
      <c r="AY46" s="153"/>
      <c r="AZ46" s="153"/>
      <c r="BA46" s="152"/>
      <c r="BB46" s="147"/>
      <c r="BC46" s="147"/>
      <c r="BD46" s="155"/>
      <c r="BE46" s="155"/>
      <c r="BF46" s="155"/>
      <c r="BG46" s="149"/>
      <c r="BH46" s="147"/>
      <c r="BI46" s="154"/>
      <c r="BJ46" s="155"/>
      <c r="BK46" s="155"/>
      <c r="BL46" s="156"/>
      <c r="BM46" s="156"/>
    </row>
    <row r="47" spans="1:78" hidden="1" x14ac:dyDescent="0.25">
      <c r="B47" s="85"/>
      <c r="C47" s="113"/>
      <c r="D47" s="113"/>
      <c r="E47" s="113"/>
      <c r="F47" s="113"/>
      <c r="G47" s="113"/>
      <c r="K47" s="113"/>
      <c r="L47" s="113"/>
      <c r="M47" s="113"/>
      <c r="N47" s="113"/>
      <c r="O47" s="113"/>
      <c r="R47" s="137"/>
      <c r="S47" s="113"/>
      <c r="T47" s="113"/>
      <c r="U47" s="113"/>
      <c r="V47" s="113"/>
      <c r="W47" s="113"/>
      <c r="AA47" s="113"/>
      <c r="AB47" s="113"/>
      <c r="AC47" s="113"/>
      <c r="AD47" s="113"/>
      <c r="AE47" s="113"/>
      <c r="AH47" s="144"/>
      <c r="AI47" s="145"/>
      <c r="AJ47" s="145"/>
      <c r="AK47" s="145"/>
      <c r="AL47" s="145"/>
      <c r="AM47" s="146"/>
      <c r="AN47" s="147"/>
      <c r="AO47" s="148"/>
      <c r="AP47" s="149"/>
      <c r="AQ47" s="145"/>
      <c r="AR47" s="145"/>
      <c r="AS47" s="146"/>
      <c r="AT47" s="147"/>
      <c r="AU47" s="148"/>
      <c r="AV47" s="150"/>
      <c r="AW47" s="151"/>
      <c r="AX47" s="152"/>
      <c r="AY47" s="153"/>
      <c r="AZ47" s="153"/>
      <c r="BA47" s="152"/>
      <c r="BB47" s="147"/>
      <c r="BC47" s="147"/>
      <c r="BD47" s="155"/>
      <c r="BE47" s="155"/>
      <c r="BF47" s="155"/>
      <c r="BG47" s="149"/>
      <c r="BH47" s="147"/>
      <c r="BI47" s="154"/>
      <c r="BJ47" s="155"/>
      <c r="BK47" s="155"/>
    </row>
    <row r="48" spans="1:78" hidden="1" x14ac:dyDescent="0.25">
      <c r="B48" s="85"/>
      <c r="C48" s="113"/>
      <c r="D48" s="113"/>
      <c r="E48" s="113"/>
      <c r="F48" s="113"/>
      <c r="G48" s="113"/>
      <c r="K48" s="113"/>
      <c r="L48" s="113"/>
      <c r="M48" s="113"/>
      <c r="N48" s="113"/>
      <c r="O48" s="113"/>
      <c r="R48" s="137"/>
      <c r="S48" s="113"/>
      <c r="T48" s="113"/>
      <c r="U48" s="113"/>
      <c r="V48" s="113"/>
      <c r="W48" s="113"/>
      <c r="AA48" s="113"/>
      <c r="AB48" s="113"/>
      <c r="AC48" s="113"/>
      <c r="AD48" s="113"/>
      <c r="AE48" s="113"/>
      <c r="AH48" s="144"/>
      <c r="AI48" s="145"/>
      <c r="AJ48" s="145"/>
      <c r="AK48" s="145"/>
      <c r="AL48" s="145"/>
      <c r="AM48" s="146"/>
      <c r="AN48" s="147"/>
      <c r="AO48" s="148"/>
      <c r="AP48" s="149"/>
      <c r="AQ48" s="145"/>
      <c r="AR48" s="145"/>
      <c r="AS48" s="146"/>
      <c r="AT48" s="147"/>
      <c r="AU48" s="148"/>
      <c r="AV48" s="150"/>
      <c r="AW48" s="151"/>
      <c r="AX48" s="152"/>
      <c r="AY48" s="153"/>
      <c r="AZ48" s="153"/>
      <c r="BA48" s="152"/>
      <c r="BB48" s="147"/>
      <c r="BC48" s="147"/>
      <c r="BD48" s="155"/>
      <c r="BE48" s="155"/>
      <c r="BF48" s="155"/>
      <c r="BG48" s="149"/>
      <c r="BH48" s="147"/>
      <c r="BI48" s="154"/>
      <c r="BJ48" s="155"/>
      <c r="BK48" s="155"/>
    </row>
    <row r="49" spans="2:63" hidden="1" x14ac:dyDescent="0.25">
      <c r="B49" s="85"/>
      <c r="C49" s="113"/>
      <c r="D49" s="113"/>
      <c r="E49" s="113"/>
      <c r="F49" s="113"/>
      <c r="G49" s="113"/>
      <c r="K49" s="113"/>
      <c r="L49" s="113"/>
      <c r="M49" s="113"/>
      <c r="N49" s="113"/>
      <c r="O49" s="113"/>
      <c r="R49" s="137"/>
      <c r="S49" s="113"/>
      <c r="T49" s="113"/>
      <c r="U49" s="113"/>
      <c r="V49" s="113"/>
      <c r="W49" s="113"/>
      <c r="AA49" s="113"/>
      <c r="AB49" s="113"/>
      <c r="AC49" s="113"/>
      <c r="AD49" s="113"/>
      <c r="AE49" s="113"/>
      <c r="AH49" s="144"/>
      <c r="AI49" s="145"/>
      <c r="AJ49" s="145"/>
      <c r="AK49" s="145"/>
      <c r="AL49" s="145"/>
      <c r="AM49" s="146"/>
      <c r="AN49" s="147"/>
      <c r="AO49" s="148"/>
      <c r="AP49" s="149"/>
      <c r="AQ49" s="145"/>
      <c r="AR49" s="145"/>
      <c r="AS49" s="146"/>
      <c r="AT49" s="147"/>
      <c r="AU49" s="148"/>
      <c r="AV49" s="150"/>
      <c r="AW49" s="151"/>
      <c r="AX49" s="152"/>
      <c r="AY49" s="153"/>
      <c r="AZ49" s="153"/>
      <c r="BA49" s="152"/>
      <c r="BB49" s="147"/>
      <c r="BC49" s="147"/>
      <c r="BD49" s="155"/>
      <c r="BE49" s="155"/>
      <c r="BF49" s="155"/>
      <c r="BG49" s="149"/>
      <c r="BH49" s="147"/>
      <c r="BI49" s="154"/>
      <c r="BJ49" s="155"/>
      <c r="BK49" s="155"/>
    </row>
    <row r="50" spans="2:63" hidden="1" x14ac:dyDescent="0.25">
      <c r="B50" s="85"/>
      <c r="C50" s="113"/>
      <c r="D50" s="113"/>
      <c r="E50" s="113"/>
      <c r="F50" s="113"/>
      <c r="G50" s="113"/>
      <c r="K50" s="113"/>
      <c r="L50" s="113"/>
      <c r="M50" s="113"/>
      <c r="N50" s="113"/>
      <c r="O50" s="113"/>
      <c r="R50" s="137"/>
      <c r="S50" s="113"/>
      <c r="T50" s="113"/>
      <c r="U50" s="113"/>
      <c r="V50" s="113"/>
      <c r="W50" s="113"/>
      <c r="AA50" s="113"/>
      <c r="AB50" s="113"/>
      <c r="AC50" s="113"/>
      <c r="AD50" s="113"/>
      <c r="AE50" s="113"/>
      <c r="AH50" s="144"/>
      <c r="AI50" s="145"/>
      <c r="AJ50" s="145"/>
      <c r="AK50" s="145"/>
      <c r="AL50" s="145"/>
      <c r="AM50" s="146"/>
      <c r="AN50" s="147"/>
      <c r="AO50" s="148"/>
      <c r="AP50" s="149"/>
      <c r="AQ50" s="145"/>
      <c r="AR50" s="145"/>
      <c r="AS50" s="146"/>
      <c r="AT50" s="147"/>
      <c r="AU50" s="148"/>
      <c r="AV50" s="150"/>
      <c r="AW50" s="151"/>
      <c r="AX50" s="152"/>
      <c r="AY50" s="153"/>
      <c r="AZ50" s="153"/>
      <c r="BA50" s="152"/>
      <c r="BB50" s="147"/>
      <c r="BC50" s="147"/>
      <c r="BD50" s="155"/>
      <c r="BE50" s="155"/>
      <c r="BF50" s="155"/>
      <c r="BG50" s="149"/>
      <c r="BH50" s="147"/>
      <c r="BI50" s="154"/>
      <c r="BJ50" s="155"/>
      <c r="BK50" s="155"/>
    </row>
    <row r="51" spans="2:63" hidden="1" x14ac:dyDescent="0.25">
      <c r="B51" s="85"/>
      <c r="C51" s="113"/>
      <c r="D51" s="113"/>
      <c r="E51" s="113"/>
      <c r="F51" s="113"/>
      <c r="G51" s="113"/>
      <c r="K51" s="113"/>
      <c r="L51" s="113"/>
      <c r="M51" s="113"/>
      <c r="N51" s="113"/>
      <c r="O51" s="113"/>
      <c r="R51" s="137"/>
      <c r="S51" s="113"/>
      <c r="T51" s="113"/>
      <c r="U51" s="113"/>
      <c r="V51" s="113"/>
      <c r="W51" s="113"/>
      <c r="AA51" s="113"/>
      <c r="AB51" s="113"/>
      <c r="AC51" s="113"/>
      <c r="AD51" s="113"/>
      <c r="AE51" s="113"/>
      <c r="AH51" s="144"/>
      <c r="AI51" s="145"/>
      <c r="AJ51" s="145"/>
      <c r="AK51" s="145"/>
      <c r="AL51" s="145"/>
      <c r="AM51" s="146"/>
      <c r="AN51" s="147"/>
      <c r="AO51" s="148"/>
      <c r="AP51" s="149"/>
      <c r="AQ51" s="145"/>
      <c r="AR51" s="145"/>
      <c r="AS51" s="146"/>
      <c r="AT51" s="147"/>
      <c r="AU51" s="148"/>
      <c r="AV51" s="150"/>
      <c r="AW51" s="151"/>
      <c r="AX51" s="152"/>
      <c r="AY51" s="153"/>
      <c r="AZ51" s="153"/>
      <c r="BA51" s="152"/>
      <c r="BB51" s="147"/>
      <c r="BC51" s="147"/>
      <c r="BD51" s="155"/>
      <c r="BE51" s="155"/>
      <c r="BF51" s="155"/>
      <c r="BG51" s="149"/>
      <c r="BH51" s="147"/>
      <c r="BI51" s="154"/>
      <c r="BJ51" s="155"/>
      <c r="BK51" s="155"/>
    </row>
    <row r="52" spans="2:63" s="75" customFormat="1" hidden="1" x14ac:dyDescent="0.25">
      <c r="B52" s="86" t="s">
        <v>725</v>
      </c>
      <c r="C52" s="176">
        <f>AVERAGE(C22:C51)</f>
        <v>14.188874999999999</v>
      </c>
      <c r="D52" s="176">
        <f t="shared" ref="D52:AH52" si="73">AVERAGE(D22:D51)</f>
        <v>7.3416470978170052</v>
      </c>
      <c r="E52" s="176">
        <f t="shared" si="73"/>
        <v>3.9055193236714976</v>
      </c>
      <c r="F52" s="176">
        <f t="shared" si="73"/>
        <v>9.0974558013390929</v>
      </c>
      <c r="G52" s="176">
        <f t="shared" si="73"/>
        <v>7.5515879772961814</v>
      </c>
      <c r="H52" s="176"/>
      <c r="I52" s="176"/>
      <c r="J52" s="176"/>
      <c r="K52" s="176" t="e">
        <f t="shared" si="73"/>
        <v>#DIV/0!</v>
      </c>
      <c r="L52" s="176">
        <f t="shared" si="73"/>
        <v>8.2909504286077507</v>
      </c>
      <c r="M52" s="176">
        <f t="shared" si="73"/>
        <v>8.4139336917562737</v>
      </c>
      <c r="N52" s="176">
        <f t="shared" si="73"/>
        <v>11.183603280438641</v>
      </c>
      <c r="O52" s="176" t="e">
        <f t="shared" si="73"/>
        <v>#DIV/0!</v>
      </c>
      <c r="P52" s="176"/>
      <c r="Q52" s="176"/>
      <c r="R52" s="176">
        <f t="shared" si="73"/>
        <v>8.7466965751158057</v>
      </c>
      <c r="S52" s="176">
        <f t="shared" si="73"/>
        <v>18.633249999999997</v>
      </c>
      <c r="T52" s="176">
        <f t="shared" si="73"/>
        <v>12.73625</v>
      </c>
      <c r="U52" s="176">
        <f t="shared" si="73"/>
        <v>15.320000000000002</v>
      </c>
      <c r="V52" s="176">
        <f t="shared" si="73"/>
        <v>14.703750000000003</v>
      </c>
      <c r="W52" s="176">
        <f t="shared" si="73"/>
        <v>13.525749999999997</v>
      </c>
      <c r="X52" s="176"/>
      <c r="Y52" s="176"/>
      <c r="Z52" s="176"/>
      <c r="AA52" s="176" t="e">
        <f t="shared" si="73"/>
        <v>#DIV/0!</v>
      </c>
      <c r="AB52" s="176">
        <f t="shared" si="73"/>
        <v>15.714999999999998</v>
      </c>
      <c r="AC52" s="176">
        <f t="shared" si="73"/>
        <v>12.215</v>
      </c>
      <c r="AD52" s="176">
        <f t="shared" si="73"/>
        <v>14.872499999999999</v>
      </c>
      <c r="AE52" s="176" t="e">
        <f t="shared" si="73"/>
        <v>#DIV/0!</v>
      </c>
      <c r="AF52" s="176"/>
      <c r="AG52" s="176"/>
      <c r="AH52" s="176">
        <f t="shared" si="73"/>
        <v>14.715187499999999</v>
      </c>
      <c r="AI52" s="176">
        <f t="shared" ref="AI52:AS52" si="74">AVERAGE(AI22:AI51)</f>
        <v>8.4170170400247564</v>
      </c>
      <c r="AJ52" s="176">
        <f t="shared" si="74"/>
        <v>9.2961624669342182</v>
      </c>
      <c r="AK52" s="176">
        <f t="shared" si="74"/>
        <v>14.983799999999999</v>
      </c>
      <c r="AL52" s="176">
        <f t="shared" si="74"/>
        <v>14.267499999999998</v>
      </c>
      <c r="AM52" s="176">
        <f t="shared" si="74"/>
        <v>100.00000000000001</v>
      </c>
      <c r="AN52" s="176">
        <f t="shared" si="74"/>
        <v>99.999999999999972</v>
      </c>
      <c r="AO52" s="176">
        <f t="shared" si="74"/>
        <v>100.00000000000003</v>
      </c>
      <c r="AP52" s="176">
        <f t="shared" si="74"/>
        <v>59.521949411900337</v>
      </c>
      <c r="AQ52" s="176">
        <f t="shared" si="74"/>
        <v>56.289636575779546</v>
      </c>
      <c r="AR52" s="176">
        <f t="shared" si="74"/>
        <v>65.23682924956077</v>
      </c>
      <c r="AS52" s="176">
        <f t="shared" si="74"/>
        <v>100.00000000000003</v>
      </c>
      <c r="AT52" s="147">
        <f>AQ52/AQ$52*100</f>
        <v>100</v>
      </c>
      <c r="AU52" s="148">
        <f>AR52/AR$52*100</f>
        <v>100</v>
      </c>
      <c r="AV52" s="150">
        <f>AVERAGE(AV22:AV51)</f>
        <v>46871.26315789474</v>
      </c>
      <c r="AW52" s="151">
        <f>AV52/AV$52*100</f>
        <v>100</v>
      </c>
      <c r="AX52" s="177">
        <f>AVERAGE(AX22:AX51)</f>
        <v>349307.22899328772</v>
      </c>
      <c r="AY52" s="177">
        <f>AVERAGE(AY22:AY51)</f>
        <v>328570.85795152659</v>
      </c>
      <c r="AZ52" s="177">
        <f>AVERAGE(AZ22:AZ51)</f>
        <v>384125.05324385711</v>
      </c>
      <c r="BA52" s="152">
        <f>AX52/AX$52*100</f>
        <v>100</v>
      </c>
      <c r="BB52" s="147">
        <f>AY52/AY$52*100</f>
        <v>100</v>
      </c>
      <c r="BC52" s="147">
        <f>AZ52/AZ$52*100</f>
        <v>100</v>
      </c>
      <c r="BD52" s="178">
        <f>AVERAGE(BD22:BD51)</f>
        <v>15.60073914147064</v>
      </c>
      <c r="BE52" s="178">
        <f>AVERAGE(BE22:BE51)</f>
        <v>16.786773191566635</v>
      </c>
      <c r="BF52" s="178">
        <f>AVERAGE(BF22:BF51)</f>
        <v>13.980419347162734</v>
      </c>
      <c r="BG52" s="149">
        <f>BD52/BD$52*100</f>
        <v>100</v>
      </c>
      <c r="BH52" s="147">
        <f>BE52/BE$52*100</f>
        <v>100</v>
      </c>
      <c r="BI52" s="154">
        <f>BF52/BF$52*100</f>
        <v>100</v>
      </c>
      <c r="BJ52" s="179"/>
      <c r="BK52" s="179"/>
    </row>
    <row r="54" spans="2:63" x14ac:dyDescent="0.25">
      <c r="AX54" s="78">
        <f>AX52/AY21*100</f>
        <v>103.79896041078274</v>
      </c>
    </row>
    <row r="55" spans="2:63" x14ac:dyDescent="0.25">
      <c r="AX55" s="78">
        <f>AX42/AX3*100</f>
        <v>0</v>
      </c>
    </row>
  </sheetData>
  <protectedRanges>
    <protectedRange password="CC6C" sqref="B1:B46" name="Tartomány1"/>
  </protectedRanges>
  <autoFilter ref="A1:BZ52">
    <filterColumn colId="1">
      <filters>
        <filter val="DASONKA"/>
      </filters>
    </filterColumn>
  </autoFilter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 enableFormatConditionsCalculation="0">
    <tabColor indexed="61"/>
  </sheetPr>
  <dimension ref="A1:P28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3" sqref="B3"/>
    </sheetView>
  </sheetViews>
  <sheetFormatPr defaultColWidth="15.109375" defaultRowHeight="13.2" x14ac:dyDescent="0.25"/>
  <cols>
    <col min="1" max="1" width="6.33203125" customWidth="1"/>
    <col min="2" max="2" width="15.109375" customWidth="1"/>
    <col min="3" max="3" width="18" customWidth="1"/>
    <col min="4" max="4" width="15.109375" customWidth="1"/>
    <col min="5" max="5" width="10.6640625" customWidth="1"/>
    <col min="6" max="6" width="7.33203125" customWidth="1"/>
    <col min="7" max="7" width="10.33203125" customWidth="1"/>
    <col min="8" max="8" width="10.109375" customWidth="1"/>
    <col min="9" max="9" width="9.6640625" bestFit="1" customWidth="1"/>
    <col min="10" max="10" width="7.44140625" style="51" bestFit="1" customWidth="1"/>
    <col min="11" max="16" width="6.6640625" bestFit="1" customWidth="1"/>
  </cols>
  <sheetData>
    <row r="1" spans="1:16" ht="34.799999999999997" x14ac:dyDescent="0.25">
      <c r="K1" s="49" t="s">
        <v>99</v>
      </c>
      <c r="L1" s="49"/>
      <c r="M1" s="49"/>
      <c r="N1" s="49"/>
      <c r="O1" s="49"/>
      <c r="P1" s="49"/>
    </row>
    <row r="2" spans="1:16" s="61" customFormat="1" ht="66" x14ac:dyDescent="0.25">
      <c r="A2" s="58"/>
      <c r="B2" s="58" t="s">
        <v>100</v>
      </c>
      <c r="C2" s="58" t="s">
        <v>726</v>
      </c>
      <c r="D2" s="58" t="s">
        <v>101</v>
      </c>
      <c r="E2" s="58" t="s">
        <v>102</v>
      </c>
      <c r="F2" s="58" t="s">
        <v>103</v>
      </c>
      <c r="G2" s="59" t="s">
        <v>104</v>
      </c>
      <c r="H2" s="59" t="s">
        <v>105</v>
      </c>
      <c r="I2" s="58" t="s">
        <v>106</v>
      </c>
      <c r="J2" s="66" t="s">
        <v>702</v>
      </c>
      <c r="K2" s="63">
        <v>60000</v>
      </c>
      <c r="L2" s="60">
        <v>65000</v>
      </c>
      <c r="M2" s="63">
        <v>70000</v>
      </c>
      <c r="N2" s="60">
        <v>75000</v>
      </c>
      <c r="O2" s="63">
        <v>80000</v>
      </c>
      <c r="P2" s="60">
        <v>85000</v>
      </c>
    </row>
    <row r="3" spans="1:16" hidden="1" x14ac:dyDescent="0.25">
      <c r="A3" s="68">
        <v>1</v>
      </c>
      <c r="B3" s="180" t="s">
        <v>122</v>
      </c>
      <c r="C3" s="180" t="s">
        <v>719</v>
      </c>
      <c r="E3" s="181" t="s">
        <v>793</v>
      </c>
      <c r="F3" s="180">
        <v>80</v>
      </c>
      <c r="G3" s="182">
        <v>59200</v>
      </c>
      <c r="H3" s="182">
        <f>G3/F3</f>
        <v>740</v>
      </c>
      <c r="I3" s="163">
        <f>H3/H$122*100</f>
        <v>95.422308188265632</v>
      </c>
      <c r="J3" s="68"/>
      <c r="K3" s="62">
        <f>$H3*K$2/1000</f>
        <v>44400</v>
      </c>
      <c r="L3" s="52">
        <f t="shared" ref="L3:P15" si="0">$H3*L$2/1000</f>
        <v>48100</v>
      </c>
      <c r="M3" s="62">
        <f t="shared" si="0"/>
        <v>51800</v>
      </c>
      <c r="N3" s="52">
        <f t="shared" si="0"/>
        <v>55500</v>
      </c>
      <c r="O3" s="62">
        <f t="shared" si="0"/>
        <v>59200</v>
      </c>
      <c r="P3" s="52">
        <f t="shared" si="0"/>
        <v>62900</v>
      </c>
    </row>
    <row r="4" spans="1:16" hidden="1" x14ac:dyDescent="0.25">
      <c r="A4" s="68">
        <f>A3+1</f>
        <v>2</v>
      </c>
      <c r="B4" s="180" t="s">
        <v>122</v>
      </c>
      <c r="C4" s="180" t="s">
        <v>827</v>
      </c>
      <c r="E4" s="181" t="s">
        <v>793</v>
      </c>
      <c r="F4" s="180">
        <v>80</v>
      </c>
      <c r="G4" s="182">
        <v>59200</v>
      </c>
      <c r="H4" s="182">
        <f t="shared" ref="H4:H67" si="1">G4/F4</f>
        <v>740</v>
      </c>
      <c r="I4" s="163">
        <f t="shared" ref="I4:I67" si="2">H4/H$122*100</f>
        <v>95.422308188265632</v>
      </c>
      <c r="J4" s="68"/>
      <c r="K4" s="62">
        <f t="shared" ref="K4:P35" si="3">$H4*K$2/1000</f>
        <v>44400</v>
      </c>
      <c r="L4" s="52">
        <f t="shared" si="0"/>
        <v>48100</v>
      </c>
      <c r="M4" s="62">
        <f t="shared" si="0"/>
        <v>51800</v>
      </c>
      <c r="N4" s="52">
        <f t="shared" si="0"/>
        <v>55500</v>
      </c>
      <c r="O4" s="62">
        <f t="shared" si="0"/>
        <v>59200</v>
      </c>
      <c r="P4" s="52">
        <f t="shared" si="0"/>
        <v>62900</v>
      </c>
    </row>
    <row r="5" spans="1:16" hidden="1" x14ac:dyDescent="0.25">
      <c r="A5" s="68">
        <f t="shared" ref="A5:A68" si="4">A4+1</f>
        <v>3</v>
      </c>
      <c r="B5" s="180" t="s">
        <v>122</v>
      </c>
      <c r="C5" s="180" t="s">
        <v>75</v>
      </c>
      <c r="E5" s="181" t="s">
        <v>794</v>
      </c>
      <c r="F5" s="180">
        <v>80</v>
      </c>
      <c r="G5" s="182">
        <v>59200</v>
      </c>
      <c r="H5" s="182">
        <f t="shared" si="1"/>
        <v>740</v>
      </c>
      <c r="I5" s="163">
        <f t="shared" si="2"/>
        <v>95.422308188265632</v>
      </c>
      <c r="J5" s="68"/>
      <c r="K5" s="62">
        <f t="shared" si="3"/>
        <v>44400</v>
      </c>
      <c r="L5" s="52">
        <f t="shared" si="0"/>
        <v>48100</v>
      </c>
      <c r="M5" s="62">
        <f t="shared" si="0"/>
        <v>51800</v>
      </c>
      <c r="N5" s="52">
        <f t="shared" si="0"/>
        <v>55500</v>
      </c>
      <c r="O5" s="62">
        <f t="shared" si="0"/>
        <v>59200</v>
      </c>
      <c r="P5" s="52">
        <f t="shared" si="0"/>
        <v>62900</v>
      </c>
    </row>
    <row r="6" spans="1:16" hidden="1" x14ac:dyDescent="0.25">
      <c r="A6" s="68">
        <f t="shared" si="4"/>
        <v>4</v>
      </c>
      <c r="B6" s="180" t="s">
        <v>122</v>
      </c>
      <c r="C6" s="180" t="s">
        <v>828</v>
      </c>
      <c r="E6" s="181" t="s">
        <v>794</v>
      </c>
      <c r="F6" s="180">
        <v>80</v>
      </c>
      <c r="G6" s="182">
        <v>59200</v>
      </c>
      <c r="H6" s="182">
        <f t="shared" si="1"/>
        <v>740</v>
      </c>
      <c r="I6" s="163">
        <f t="shared" si="2"/>
        <v>95.422308188265632</v>
      </c>
      <c r="J6" s="68"/>
      <c r="K6" s="62">
        <f t="shared" si="3"/>
        <v>44400</v>
      </c>
      <c r="L6" s="52">
        <f t="shared" si="0"/>
        <v>48100</v>
      </c>
      <c r="M6" s="62">
        <f t="shared" si="0"/>
        <v>51800</v>
      </c>
      <c r="N6" s="52">
        <f t="shared" si="0"/>
        <v>55500</v>
      </c>
      <c r="O6" s="62">
        <f t="shared" si="0"/>
        <v>59200</v>
      </c>
      <c r="P6" s="52">
        <f t="shared" si="0"/>
        <v>62900</v>
      </c>
    </row>
    <row r="7" spans="1:16" hidden="1" x14ac:dyDescent="0.25">
      <c r="A7" s="68">
        <f t="shared" si="4"/>
        <v>5</v>
      </c>
      <c r="B7" s="180" t="s">
        <v>122</v>
      </c>
      <c r="C7" s="180" t="s">
        <v>843</v>
      </c>
      <c r="E7" s="181" t="s">
        <v>123</v>
      </c>
      <c r="F7" s="180">
        <v>80</v>
      </c>
      <c r="G7" s="182">
        <v>57600</v>
      </c>
      <c r="H7" s="182">
        <f t="shared" si="1"/>
        <v>720</v>
      </c>
      <c r="I7" s="163">
        <f t="shared" si="2"/>
        <v>92.843326885880074</v>
      </c>
      <c r="J7" s="68"/>
      <c r="K7" s="62">
        <f t="shared" si="3"/>
        <v>43200</v>
      </c>
      <c r="L7" s="52">
        <f t="shared" si="0"/>
        <v>46800</v>
      </c>
      <c r="M7" s="62">
        <f t="shared" si="0"/>
        <v>50400</v>
      </c>
      <c r="N7" s="52">
        <f t="shared" si="0"/>
        <v>54000</v>
      </c>
      <c r="O7" s="62">
        <f t="shared" si="0"/>
        <v>57600</v>
      </c>
      <c r="P7" s="52">
        <f t="shared" si="0"/>
        <v>61200</v>
      </c>
    </row>
    <row r="8" spans="1:16" hidden="1" x14ac:dyDescent="0.25">
      <c r="A8" s="68">
        <f t="shared" si="4"/>
        <v>6</v>
      </c>
      <c r="B8" s="180" t="s">
        <v>122</v>
      </c>
      <c r="C8" s="192" t="s">
        <v>850</v>
      </c>
      <c r="E8" s="181" t="s">
        <v>123</v>
      </c>
      <c r="F8" s="180">
        <v>80</v>
      </c>
      <c r="G8" s="182">
        <v>57600</v>
      </c>
      <c r="H8" s="182">
        <f t="shared" si="1"/>
        <v>720</v>
      </c>
      <c r="I8" s="163">
        <f t="shared" si="2"/>
        <v>92.843326885880074</v>
      </c>
      <c r="J8" s="68"/>
      <c r="K8" s="62">
        <f t="shared" si="3"/>
        <v>43200</v>
      </c>
      <c r="L8" s="52">
        <f t="shared" si="0"/>
        <v>46800</v>
      </c>
      <c r="M8" s="62">
        <f t="shared" si="0"/>
        <v>50400</v>
      </c>
      <c r="N8" s="52">
        <f t="shared" si="0"/>
        <v>54000</v>
      </c>
      <c r="O8" s="62">
        <f t="shared" si="0"/>
        <v>57600</v>
      </c>
      <c r="P8" s="52">
        <f t="shared" si="0"/>
        <v>61200</v>
      </c>
    </row>
    <row r="9" spans="1:16" hidden="1" x14ac:dyDescent="0.25">
      <c r="A9" s="68">
        <f t="shared" si="4"/>
        <v>7</v>
      </c>
      <c r="B9" s="180" t="s">
        <v>122</v>
      </c>
      <c r="C9" s="180" t="s">
        <v>66</v>
      </c>
      <c r="E9" s="181" t="s">
        <v>123</v>
      </c>
      <c r="F9" s="180">
        <v>80</v>
      </c>
      <c r="G9" s="182">
        <v>57600</v>
      </c>
      <c r="H9" s="182">
        <f t="shared" si="1"/>
        <v>720</v>
      </c>
      <c r="I9" s="163">
        <f t="shared" si="2"/>
        <v>92.843326885880074</v>
      </c>
      <c r="J9" s="68"/>
      <c r="K9" s="62">
        <f t="shared" si="3"/>
        <v>43200</v>
      </c>
      <c r="L9" s="52">
        <f t="shared" si="0"/>
        <v>46800</v>
      </c>
      <c r="M9" s="62">
        <f t="shared" si="0"/>
        <v>50400</v>
      </c>
      <c r="N9" s="52">
        <f t="shared" si="0"/>
        <v>54000</v>
      </c>
      <c r="O9" s="62">
        <f t="shared" si="0"/>
        <v>57600</v>
      </c>
      <c r="P9" s="52">
        <f t="shared" si="0"/>
        <v>61200</v>
      </c>
    </row>
    <row r="10" spans="1:16" hidden="1" x14ac:dyDescent="0.25">
      <c r="A10" s="68">
        <f t="shared" si="4"/>
        <v>8</v>
      </c>
      <c r="B10" s="180" t="s">
        <v>122</v>
      </c>
      <c r="C10" s="180" t="s">
        <v>70</v>
      </c>
      <c r="E10" s="181" t="s">
        <v>793</v>
      </c>
      <c r="F10" s="180">
        <v>80</v>
      </c>
      <c r="G10" s="182">
        <v>57600</v>
      </c>
      <c r="H10" s="182">
        <f t="shared" si="1"/>
        <v>720</v>
      </c>
      <c r="I10" s="163">
        <f t="shared" si="2"/>
        <v>92.843326885880074</v>
      </c>
      <c r="J10" s="68"/>
      <c r="K10" s="62">
        <f t="shared" si="3"/>
        <v>43200</v>
      </c>
      <c r="L10" s="52">
        <f t="shared" si="0"/>
        <v>46800</v>
      </c>
      <c r="M10" s="62">
        <f t="shared" si="0"/>
        <v>50400</v>
      </c>
      <c r="N10" s="52">
        <f t="shared" si="0"/>
        <v>54000</v>
      </c>
      <c r="O10" s="62">
        <f t="shared" si="0"/>
        <v>57600</v>
      </c>
      <c r="P10" s="52">
        <f t="shared" si="0"/>
        <v>61200</v>
      </c>
    </row>
    <row r="11" spans="1:16" hidden="1" x14ac:dyDescent="0.25">
      <c r="A11" s="68">
        <f t="shared" si="4"/>
        <v>9</v>
      </c>
      <c r="B11" s="180" t="s">
        <v>122</v>
      </c>
      <c r="C11" s="180" t="s">
        <v>73</v>
      </c>
      <c r="E11" s="181" t="s">
        <v>793</v>
      </c>
      <c r="F11" s="180">
        <v>80</v>
      </c>
      <c r="G11" s="182">
        <v>57600</v>
      </c>
      <c r="H11" s="182">
        <f t="shared" si="1"/>
        <v>720</v>
      </c>
      <c r="I11" s="163">
        <f t="shared" si="2"/>
        <v>92.843326885880074</v>
      </c>
      <c r="J11" s="68"/>
      <c r="K11" s="62">
        <f t="shared" si="3"/>
        <v>43200</v>
      </c>
      <c r="L11" s="52">
        <f t="shared" si="0"/>
        <v>46800</v>
      </c>
      <c r="M11" s="62">
        <f t="shared" si="0"/>
        <v>50400</v>
      </c>
      <c r="N11" s="52">
        <f t="shared" si="0"/>
        <v>54000</v>
      </c>
      <c r="O11" s="62">
        <f t="shared" si="0"/>
        <v>57600</v>
      </c>
      <c r="P11" s="52">
        <f t="shared" si="0"/>
        <v>61200</v>
      </c>
    </row>
    <row r="12" spans="1:16" hidden="1" x14ac:dyDescent="0.25">
      <c r="A12" s="68">
        <f t="shared" si="4"/>
        <v>10</v>
      </c>
      <c r="B12" s="180" t="s">
        <v>122</v>
      </c>
      <c r="C12" s="180" t="s">
        <v>50</v>
      </c>
      <c r="E12" s="181" t="s">
        <v>794</v>
      </c>
      <c r="F12" s="180">
        <v>80</v>
      </c>
      <c r="G12" s="182">
        <v>57600</v>
      </c>
      <c r="H12" s="182">
        <f t="shared" si="1"/>
        <v>720</v>
      </c>
      <c r="I12" s="163">
        <f t="shared" si="2"/>
        <v>92.843326885880074</v>
      </c>
      <c r="J12" s="68"/>
      <c r="K12" s="62">
        <f t="shared" si="3"/>
        <v>43200</v>
      </c>
      <c r="L12" s="52">
        <f t="shared" si="0"/>
        <v>46800</v>
      </c>
      <c r="M12" s="62">
        <f t="shared" si="0"/>
        <v>50400</v>
      </c>
      <c r="N12" s="52">
        <f t="shared" si="0"/>
        <v>54000</v>
      </c>
      <c r="O12" s="62">
        <f t="shared" si="0"/>
        <v>57600</v>
      </c>
      <c r="P12" s="52">
        <f t="shared" si="0"/>
        <v>61200</v>
      </c>
    </row>
    <row r="13" spans="1:16" hidden="1" x14ac:dyDescent="0.25">
      <c r="A13" s="68">
        <f t="shared" si="4"/>
        <v>11</v>
      </c>
      <c r="B13" s="180" t="s">
        <v>122</v>
      </c>
      <c r="C13" s="180" t="s">
        <v>76</v>
      </c>
      <c r="E13" s="181" t="s">
        <v>794</v>
      </c>
      <c r="F13" s="180">
        <v>80</v>
      </c>
      <c r="G13" s="182">
        <v>57600</v>
      </c>
      <c r="H13" s="182">
        <f t="shared" si="1"/>
        <v>720</v>
      </c>
      <c r="I13" s="163">
        <f t="shared" si="2"/>
        <v>92.843326885880074</v>
      </c>
      <c r="J13" s="68"/>
      <c r="K13" s="62">
        <f t="shared" si="3"/>
        <v>43200</v>
      </c>
      <c r="L13" s="52">
        <f t="shared" si="0"/>
        <v>46800</v>
      </c>
      <c r="M13" s="62">
        <f t="shared" si="0"/>
        <v>50400</v>
      </c>
      <c r="N13" s="52">
        <f t="shared" si="0"/>
        <v>54000</v>
      </c>
      <c r="O13" s="62">
        <f t="shared" si="0"/>
        <v>57600</v>
      </c>
      <c r="P13" s="52">
        <f t="shared" si="0"/>
        <v>61200</v>
      </c>
    </row>
    <row r="14" spans="1:16" hidden="1" x14ac:dyDescent="0.25">
      <c r="A14" s="68">
        <f t="shared" si="4"/>
        <v>12</v>
      </c>
      <c r="B14" s="180" t="s">
        <v>122</v>
      </c>
      <c r="C14" s="180" t="s">
        <v>51</v>
      </c>
      <c r="E14" s="181" t="s">
        <v>794</v>
      </c>
      <c r="F14" s="180">
        <v>80</v>
      </c>
      <c r="G14" s="182">
        <v>57600</v>
      </c>
      <c r="H14" s="182">
        <f t="shared" si="1"/>
        <v>720</v>
      </c>
      <c r="I14" s="163">
        <f t="shared" si="2"/>
        <v>92.843326885880074</v>
      </c>
      <c r="J14" s="68"/>
      <c r="K14" s="62">
        <f t="shared" si="3"/>
        <v>43200</v>
      </c>
      <c r="L14" s="52">
        <f t="shared" si="0"/>
        <v>46800</v>
      </c>
      <c r="M14" s="62">
        <f t="shared" si="0"/>
        <v>50400</v>
      </c>
      <c r="N14" s="52">
        <f t="shared" si="0"/>
        <v>54000</v>
      </c>
      <c r="O14" s="62">
        <f t="shared" si="0"/>
        <v>57600</v>
      </c>
      <c r="P14" s="52">
        <f t="shared" si="0"/>
        <v>61200</v>
      </c>
    </row>
    <row r="15" spans="1:16" hidden="1" x14ac:dyDescent="0.25">
      <c r="A15" s="68">
        <f t="shared" si="4"/>
        <v>13</v>
      </c>
      <c r="B15" s="180" t="s">
        <v>122</v>
      </c>
      <c r="C15" s="180" t="s">
        <v>844</v>
      </c>
      <c r="E15" s="181" t="s">
        <v>123</v>
      </c>
      <c r="F15" s="180">
        <v>80</v>
      </c>
      <c r="G15" s="182">
        <v>54400</v>
      </c>
      <c r="H15" s="182">
        <f t="shared" si="1"/>
        <v>680</v>
      </c>
      <c r="I15" s="163">
        <f t="shared" si="2"/>
        <v>87.68536428110896</v>
      </c>
      <c r="J15" s="68"/>
      <c r="K15" s="62">
        <f t="shared" si="3"/>
        <v>40800</v>
      </c>
      <c r="L15" s="52">
        <f t="shared" si="0"/>
        <v>44200</v>
      </c>
      <c r="M15" s="62">
        <f t="shared" si="0"/>
        <v>47600</v>
      </c>
      <c r="N15" s="52">
        <f t="shared" si="0"/>
        <v>51000</v>
      </c>
      <c r="O15" s="62">
        <f t="shared" si="0"/>
        <v>54400</v>
      </c>
      <c r="P15" s="52">
        <f t="shared" si="0"/>
        <v>57800</v>
      </c>
    </row>
    <row r="16" spans="1:16" hidden="1" x14ac:dyDescent="0.25">
      <c r="A16" s="68">
        <f t="shared" si="4"/>
        <v>14</v>
      </c>
      <c r="B16" s="180" t="s">
        <v>122</v>
      </c>
      <c r="C16" s="180" t="s">
        <v>714</v>
      </c>
      <c r="E16" s="181" t="s">
        <v>123</v>
      </c>
      <c r="F16" s="180">
        <v>80</v>
      </c>
      <c r="G16" s="182">
        <v>54400</v>
      </c>
      <c r="H16" s="182">
        <f t="shared" si="1"/>
        <v>680</v>
      </c>
      <c r="I16" s="163">
        <f t="shared" si="2"/>
        <v>87.68536428110896</v>
      </c>
      <c r="J16" s="68"/>
      <c r="K16" s="62">
        <f t="shared" si="3"/>
        <v>40800</v>
      </c>
      <c r="L16" s="52">
        <f t="shared" si="3"/>
        <v>44200</v>
      </c>
      <c r="M16" s="62">
        <f t="shared" si="3"/>
        <v>47600</v>
      </c>
      <c r="N16" s="52">
        <f t="shared" si="3"/>
        <v>51000</v>
      </c>
      <c r="O16" s="62">
        <f t="shared" si="3"/>
        <v>54400</v>
      </c>
      <c r="P16" s="52">
        <f t="shared" si="3"/>
        <v>57800</v>
      </c>
    </row>
    <row r="17" spans="1:16" hidden="1" x14ac:dyDescent="0.25">
      <c r="A17" s="68">
        <f t="shared" si="4"/>
        <v>15</v>
      </c>
      <c r="B17" s="180" t="s">
        <v>122</v>
      </c>
      <c r="C17" s="180" t="s">
        <v>713</v>
      </c>
      <c r="E17" s="181" t="s">
        <v>123</v>
      </c>
      <c r="F17" s="180">
        <v>80</v>
      </c>
      <c r="G17" s="182">
        <v>48000</v>
      </c>
      <c r="H17" s="182">
        <f t="shared" si="1"/>
        <v>600</v>
      </c>
      <c r="I17" s="163">
        <f t="shared" si="2"/>
        <v>77.369439071566731</v>
      </c>
      <c r="J17" s="68"/>
      <c r="K17" s="62">
        <f t="shared" si="3"/>
        <v>36000</v>
      </c>
      <c r="L17" s="52">
        <f t="shared" si="3"/>
        <v>39000</v>
      </c>
      <c r="M17" s="62">
        <f t="shared" si="3"/>
        <v>42000</v>
      </c>
      <c r="N17" s="52">
        <f t="shared" si="3"/>
        <v>45000</v>
      </c>
      <c r="O17" s="62">
        <f t="shared" si="3"/>
        <v>48000</v>
      </c>
      <c r="P17" s="52">
        <f t="shared" si="3"/>
        <v>51000</v>
      </c>
    </row>
    <row r="18" spans="1:16" hidden="1" x14ac:dyDescent="0.25">
      <c r="A18" s="68">
        <f t="shared" si="4"/>
        <v>16</v>
      </c>
      <c r="B18" s="180" t="s">
        <v>122</v>
      </c>
      <c r="C18" s="180" t="s">
        <v>62</v>
      </c>
      <c r="E18" s="181" t="s">
        <v>123</v>
      </c>
      <c r="F18" s="180">
        <v>80</v>
      </c>
      <c r="G18" s="182">
        <v>48000</v>
      </c>
      <c r="H18" s="182">
        <f t="shared" si="1"/>
        <v>600</v>
      </c>
      <c r="I18" s="163">
        <f t="shared" si="2"/>
        <v>77.369439071566731</v>
      </c>
      <c r="J18" s="68"/>
      <c r="K18" s="62">
        <f t="shared" si="3"/>
        <v>36000</v>
      </c>
      <c r="L18" s="52">
        <f t="shared" si="3"/>
        <v>39000</v>
      </c>
      <c r="M18" s="62">
        <f t="shared" si="3"/>
        <v>42000</v>
      </c>
      <c r="N18" s="52">
        <f t="shared" si="3"/>
        <v>45000</v>
      </c>
      <c r="O18" s="62">
        <f t="shared" si="3"/>
        <v>48000</v>
      </c>
      <c r="P18" s="52">
        <f t="shared" si="3"/>
        <v>51000</v>
      </c>
    </row>
    <row r="19" spans="1:16" hidden="1" x14ac:dyDescent="0.25">
      <c r="A19" s="68">
        <f t="shared" si="4"/>
        <v>17</v>
      </c>
      <c r="B19" s="180" t="s">
        <v>122</v>
      </c>
      <c r="C19" s="180" t="s">
        <v>45</v>
      </c>
      <c r="E19" s="181" t="s">
        <v>793</v>
      </c>
      <c r="F19" s="180">
        <v>80</v>
      </c>
      <c r="G19" s="182">
        <v>48000</v>
      </c>
      <c r="H19" s="182">
        <f t="shared" si="1"/>
        <v>600</v>
      </c>
      <c r="I19" s="163">
        <f t="shared" si="2"/>
        <v>77.369439071566731</v>
      </c>
      <c r="J19" s="68"/>
      <c r="K19" s="62">
        <f t="shared" si="3"/>
        <v>36000</v>
      </c>
      <c r="L19" s="52">
        <f t="shared" si="3"/>
        <v>39000</v>
      </c>
      <c r="M19" s="62">
        <f t="shared" si="3"/>
        <v>42000</v>
      </c>
      <c r="N19" s="52">
        <f t="shared" si="3"/>
        <v>45000</v>
      </c>
      <c r="O19" s="62">
        <f t="shared" si="3"/>
        <v>48000</v>
      </c>
      <c r="P19" s="52">
        <f t="shared" si="3"/>
        <v>51000</v>
      </c>
    </row>
    <row r="20" spans="1:16" hidden="1" x14ac:dyDescent="0.25">
      <c r="A20" s="68">
        <f t="shared" si="4"/>
        <v>18</v>
      </c>
      <c r="B20" s="180" t="s">
        <v>122</v>
      </c>
      <c r="C20" s="180" t="s">
        <v>321</v>
      </c>
      <c r="E20" s="181" t="s">
        <v>793</v>
      </c>
      <c r="F20" s="180">
        <v>80</v>
      </c>
      <c r="G20" s="182">
        <v>48000</v>
      </c>
      <c r="H20" s="182">
        <f t="shared" si="1"/>
        <v>600</v>
      </c>
      <c r="I20" s="163">
        <f t="shared" si="2"/>
        <v>77.369439071566731</v>
      </c>
      <c r="J20" s="68"/>
      <c r="K20" s="62">
        <f t="shared" si="3"/>
        <v>36000</v>
      </c>
      <c r="L20" s="52">
        <f t="shared" si="3"/>
        <v>39000</v>
      </c>
      <c r="M20" s="62">
        <f t="shared" si="3"/>
        <v>42000</v>
      </c>
      <c r="N20" s="52">
        <f t="shared" si="3"/>
        <v>45000</v>
      </c>
      <c r="O20" s="62">
        <f t="shared" si="3"/>
        <v>48000</v>
      </c>
      <c r="P20" s="52">
        <f t="shared" si="3"/>
        <v>51000</v>
      </c>
    </row>
    <row r="21" spans="1:16" hidden="1" x14ac:dyDescent="0.25">
      <c r="A21" s="68">
        <f t="shared" si="4"/>
        <v>19</v>
      </c>
      <c r="B21" s="180" t="s">
        <v>122</v>
      </c>
      <c r="C21" s="180" t="s">
        <v>322</v>
      </c>
      <c r="E21" s="181" t="s">
        <v>793</v>
      </c>
      <c r="F21" s="180">
        <v>80</v>
      </c>
      <c r="G21" s="182">
        <v>48000</v>
      </c>
      <c r="H21" s="182">
        <f t="shared" si="1"/>
        <v>600</v>
      </c>
      <c r="I21" s="163">
        <f t="shared" si="2"/>
        <v>77.369439071566731</v>
      </c>
      <c r="J21" s="68"/>
      <c r="K21" s="62">
        <f t="shared" si="3"/>
        <v>36000</v>
      </c>
      <c r="L21" s="52">
        <f t="shared" si="3"/>
        <v>39000</v>
      </c>
      <c r="M21" s="62">
        <f t="shared" si="3"/>
        <v>42000</v>
      </c>
      <c r="N21" s="52">
        <f t="shared" si="3"/>
        <v>45000</v>
      </c>
      <c r="O21" s="62">
        <f t="shared" si="3"/>
        <v>48000</v>
      </c>
      <c r="P21" s="52">
        <f t="shared" si="3"/>
        <v>51000</v>
      </c>
    </row>
    <row r="22" spans="1:16" hidden="1" x14ac:dyDescent="0.25">
      <c r="A22" s="68">
        <f t="shared" si="4"/>
        <v>20</v>
      </c>
      <c r="B22" s="180" t="s">
        <v>122</v>
      </c>
      <c r="C22" s="180" t="s">
        <v>709</v>
      </c>
      <c r="E22" s="181" t="s">
        <v>794</v>
      </c>
      <c r="F22" s="180">
        <v>80</v>
      </c>
      <c r="G22" s="182">
        <v>48000</v>
      </c>
      <c r="H22" s="182">
        <f t="shared" si="1"/>
        <v>600</v>
      </c>
      <c r="I22" s="163">
        <f t="shared" si="2"/>
        <v>77.369439071566731</v>
      </c>
      <c r="J22" s="68"/>
      <c r="K22" s="62">
        <f t="shared" si="3"/>
        <v>36000</v>
      </c>
      <c r="L22" s="52">
        <f t="shared" si="3"/>
        <v>39000</v>
      </c>
      <c r="M22" s="62">
        <f t="shared" si="3"/>
        <v>42000</v>
      </c>
      <c r="N22" s="52">
        <f t="shared" si="3"/>
        <v>45000</v>
      </c>
      <c r="O22" s="62">
        <f t="shared" si="3"/>
        <v>48000</v>
      </c>
      <c r="P22" s="52">
        <f t="shared" si="3"/>
        <v>51000</v>
      </c>
    </row>
    <row r="23" spans="1:16" hidden="1" x14ac:dyDescent="0.25">
      <c r="A23" s="68">
        <f t="shared" si="4"/>
        <v>21</v>
      </c>
      <c r="B23" s="180" t="s">
        <v>122</v>
      </c>
      <c r="C23" s="183" t="s">
        <v>829</v>
      </c>
      <c r="E23" s="184" t="s">
        <v>123</v>
      </c>
      <c r="F23" s="180">
        <v>80</v>
      </c>
      <c r="G23" s="182">
        <v>36800</v>
      </c>
      <c r="H23" s="182">
        <f t="shared" si="1"/>
        <v>460</v>
      </c>
      <c r="I23" s="163">
        <f t="shared" si="2"/>
        <v>59.316569954867823</v>
      </c>
      <c r="J23" s="68"/>
      <c r="K23" s="62">
        <f t="shared" si="3"/>
        <v>27600</v>
      </c>
      <c r="L23" s="52">
        <f t="shared" si="3"/>
        <v>29900</v>
      </c>
      <c r="M23" s="62">
        <f t="shared" si="3"/>
        <v>32200</v>
      </c>
      <c r="N23" s="52">
        <f t="shared" si="3"/>
        <v>34500</v>
      </c>
      <c r="O23" s="62">
        <f t="shared" si="3"/>
        <v>36800</v>
      </c>
      <c r="P23" s="52">
        <f t="shared" si="3"/>
        <v>39100</v>
      </c>
    </row>
    <row r="24" spans="1:16" hidden="1" x14ac:dyDescent="0.25">
      <c r="A24" s="68">
        <f t="shared" si="4"/>
        <v>22</v>
      </c>
      <c r="B24" s="180" t="s">
        <v>122</v>
      </c>
      <c r="C24" s="180" t="s">
        <v>727</v>
      </c>
      <c r="E24" s="181" t="s">
        <v>123</v>
      </c>
      <c r="F24" s="180">
        <v>80</v>
      </c>
      <c r="G24" s="182">
        <v>36800</v>
      </c>
      <c r="H24" s="182">
        <f t="shared" si="1"/>
        <v>460</v>
      </c>
      <c r="I24" s="163">
        <f t="shared" si="2"/>
        <v>59.316569954867823</v>
      </c>
      <c r="J24" s="68"/>
      <c r="K24" s="62">
        <f t="shared" si="3"/>
        <v>27600</v>
      </c>
      <c r="L24" s="52">
        <f t="shared" si="3"/>
        <v>29900</v>
      </c>
      <c r="M24" s="62">
        <f t="shared" si="3"/>
        <v>32200</v>
      </c>
      <c r="N24" s="52">
        <f t="shared" si="3"/>
        <v>34500</v>
      </c>
      <c r="O24" s="62">
        <f t="shared" si="3"/>
        <v>36800</v>
      </c>
      <c r="P24" s="52">
        <f t="shared" si="3"/>
        <v>39100</v>
      </c>
    </row>
    <row r="25" spans="1:16" hidden="1" x14ac:dyDescent="0.25">
      <c r="A25" s="68">
        <f t="shared" si="4"/>
        <v>23</v>
      </c>
      <c r="B25" s="180" t="s">
        <v>122</v>
      </c>
      <c r="C25" s="183" t="s">
        <v>728</v>
      </c>
      <c r="E25" s="184" t="s">
        <v>123</v>
      </c>
      <c r="F25" s="180">
        <v>80</v>
      </c>
      <c r="G25" s="182">
        <v>36800</v>
      </c>
      <c r="H25" s="182">
        <f t="shared" si="1"/>
        <v>460</v>
      </c>
      <c r="I25" s="163">
        <f t="shared" si="2"/>
        <v>59.316569954867823</v>
      </c>
      <c r="J25" s="68"/>
      <c r="K25" s="62">
        <f t="shared" si="3"/>
        <v>27600</v>
      </c>
      <c r="L25" s="52">
        <f t="shared" si="3"/>
        <v>29900</v>
      </c>
      <c r="M25" s="62">
        <f t="shared" si="3"/>
        <v>32200</v>
      </c>
      <c r="N25" s="52">
        <f t="shared" si="3"/>
        <v>34500</v>
      </c>
      <c r="O25" s="62">
        <f t="shared" si="3"/>
        <v>36800</v>
      </c>
      <c r="P25" s="52">
        <f t="shared" si="3"/>
        <v>39100</v>
      </c>
    </row>
    <row r="26" spans="1:16" hidden="1" x14ac:dyDescent="0.25">
      <c r="A26" s="68">
        <f t="shared" si="4"/>
        <v>24</v>
      </c>
      <c r="B26" s="180" t="s">
        <v>122</v>
      </c>
      <c r="C26" s="192"/>
      <c r="E26" s="184" t="s">
        <v>123</v>
      </c>
      <c r="F26" s="180">
        <v>80</v>
      </c>
      <c r="G26" s="182">
        <v>36800</v>
      </c>
      <c r="H26" s="182">
        <f t="shared" si="1"/>
        <v>460</v>
      </c>
      <c r="I26" s="163">
        <f t="shared" si="2"/>
        <v>59.316569954867823</v>
      </c>
      <c r="J26" s="68"/>
      <c r="K26" s="62">
        <f t="shared" si="3"/>
        <v>27600</v>
      </c>
      <c r="L26" s="52">
        <f t="shared" si="3"/>
        <v>29900</v>
      </c>
      <c r="M26" s="62">
        <f t="shared" si="3"/>
        <v>32200</v>
      </c>
      <c r="N26" s="52">
        <f t="shared" si="3"/>
        <v>34500</v>
      </c>
      <c r="O26" s="62">
        <f t="shared" si="3"/>
        <v>36800</v>
      </c>
      <c r="P26" s="52">
        <f t="shared" si="3"/>
        <v>39100</v>
      </c>
    </row>
    <row r="27" spans="1:16" hidden="1" x14ac:dyDescent="0.25">
      <c r="A27" s="68">
        <f t="shared" si="4"/>
        <v>25</v>
      </c>
      <c r="B27" s="180" t="s">
        <v>122</v>
      </c>
      <c r="C27" s="183" t="s">
        <v>830</v>
      </c>
      <c r="E27" s="181" t="s">
        <v>123</v>
      </c>
      <c r="F27" s="180">
        <v>80</v>
      </c>
      <c r="G27" s="182">
        <v>36800</v>
      </c>
      <c r="H27" s="182">
        <f t="shared" si="1"/>
        <v>460</v>
      </c>
      <c r="I27" s="163">
        <f t="shared" si="2"/>
        <v>59.316569954867823</v>
      </c>
      <c r="J27" s="68"/>
      <c r="K27" s="62">
        <f t="shared" si="3"/>
        <v>27600</v>
      </c>
      <c r="L27" s="52">
        <f t="shared" si="3"/>
        <v>29900</v>
      </c>
      <c r="M27" s="62">
        <f t="shared" si="3"/>
        <v>32200</v>
      </c>
      <c r="N27" s="52">
        <f t="shared" si="3"/>
        <v>34500</v>
      </c>
      <c r="O27" s="62">
        <f t="shared" si="3"/>
        <v>36800</v>
      </c>
      <c r="P27" s="52">
        <f t="shared" si="3"/>
        <v>39100</v>
      </c>
    </row>
    <row r="28" spans="1:16" hidden="1" x14ac:dyDescent="0.25">
      <c r="A28" s="68">
        <f t="shared" si="4"/>
        <v>26</v>
      </c>
      <c r="B28" s="180" t="s">
        <v>122</v>
      </c>
      <c r="C28" s="183" t="s">
        <v>831</v>
      </c>
      <c r="E28" s="184" t="s">
        <v>123</v>
      </c>
      <c r="F28" s="180">
        <v>80</v>
      </c>
      <c r="G28" s="182">
        <v>36800</v>
      </c>
      <c r="H28" s="182">
        <f t="shared" si="1"/>
        <v>460</v>
      </c>
      <c r="I28" s="163">
        <f t="shared" si="2"/>
        <v>59.316569954867823</v>
      </c>
      <c r="J28" s="68"/>
      <c r="K28" s="62">
        <f t="shared" si="3"/>
        <v>27600</v>
      </c>
      <c r="L28" s="52">
        <f t="shared" si="3"/>
        <v>29900</v>
      </c>
      <c r="M28" s="62">
        <f t="shared" si="3"/>
        <v>32200</v>
      </c>
      <c r="N28" s="52">
        <f t="shared" si="3"/>
        <v>34500</v>
      </c>
      <c r="O28" s="62">
        <f t="shared" si="3"/>
        <v>36800</v>
      </c>
      <c r="P28" s="52">
        <f t="shared" si="3"/>
        <v>39100</v>
      </c>
    </row>
    <row r="29" spans="1:16" hidden="1" x14ac:dyDescent="0.25">
      <c r="A29" s="68">
        <f t="shared" si="4"/>
        <v>27</v>
      </c>
      <c r="B29" s="180" t="s">
        <v>122</v>
      </c>
      <c r="C29" s="183" t="s">
        <v>320</v>
      </c>
      <c r="E29" s="181" t="s">
        <v>793</v>
      </c>
      <c r="F29" s="180">
        <v>80</v>
      </c>
      <c r="G29" s="182">
        <v>36800</v>
      </c>
      <c r="H29" s="182">
        <f t="shared" si="1"/>
        <v>460</v>
      </c>
      <c r="I29" s="163">
        <f t="shared" si="2"/>
        <v>59.316569954867823</v>
      </c>
      <c r="J29" s="68"/>
      <c r="K29" s="62">
        <f t="shared" si="3"/>
        <v>27600</v>
      </c>
      <c r="L29" s="52">
        <f t="shared" si="3"/>
        <v>29900</v>
      </c>
      <c r="M29" s="62">
        <f t="shared" si="3"/>
        <v>32200</v>
      </c>
      <c r="N29" s="52">
        <f t="shared" si="3"/>
        <v>34500</v>
      </c>
      <c r="O29" s="62">
        <f t="shared" si="3"/>
        <v>36800</v>
      </c>
      <c r="P29" s="52">
        <f t="shared" si="3"/>
        <v>39100</v>
      </c>
    </row>
    <row r="30" spans="1:16" hidden="1" x14ac:dyDescent="0.25">
      <c r="A30" s="68">
        <f t="shared" si="4"/>
        <v>28</v>
      </c>
      <c r="B30" s="180" t="s">
        <v>122</v>
      </c>
      <c r="C30" s="183" t="s">
        <v>832</v>
      </c>
      <c r="E30" s="184" t="s">
        <v>794</v>
      </c>
      <c r="F30" s="180">
        <v>80</v>
      </c>
      <c r="G30" s="182">
        <v>36800</v>
      </c>
      <c r="H30" s="182">
        <f t="shared" si="1"/>
        <v>460</v>
      </c>
      <c r="I30" s="163">
        <f t="shared" si="2"/>
        <v>59.316569954867823</v>
      </c>
      <c r="J30" s="68"/>
      <c r="K30" s="62">
        <f t="shared" si="3"/>
        <v>27600</v>
      </c>
      <c r="L30" s="52">
        <f t="shared" si="3"/>
        <v>29900</v>
      </c>
      <c r="M30" s="62">
        <f t="shared" si="3"/>
        <v>32200</v>
      </c>
      <c r="N30" s="52">
        <f t="shared" si="3"/>
        <v>34500</v>
      </c>
      <c r="O30" s="62">
        <f t="shared" si="3"/>
        <v>36800</v>
      </c>
      <c r="P30" s="52">
        <f t="shared" si="3"/>
        <v>39100</v>
      </c>
    </row>
    <row r="31" spans="1:16" hidden="1" x14ac:dyDescent="0.25">
      <c r="A31" s="68">
        <f t="shared" si="4"/>
        <v>29</v>
      </c>
      <c r="B31" s="180" t="s">
        <v>122</v>
      </c>
      <c r="C31" s="183" t="s">
        <v>729</v>
      </c>
      <c r="E31" s="184" t="s">
        <v>795</v>
      </c>
      <c r="F31" s="180">
        <v>80</v>
      </c>
      <c r="G31" s="182">
        <v>28000</v>
      </c>
      <c r="H31" s="182">
        <f t="shared" si="1"/>
        <v>350</v>
      </c>
      <c r="I31" s="163">
        <f t="shared" si="2"/>
        <v>45.132172791747259</v>
      </c>
      <c r="J31" s="68"/>
      <c r="K31" s="62">
        <f t="shared" si="3"/>
        <v>21000</v>
      </c>
      <c r="L31" s="52">
        <f t="shared" si="3"/>
        <v>22750</v>
      </c>
      <c r="M31" s="62">
        <f t="shared" si="3"/>
        <v>24500</v>
      </c>
      <c r="N31" s="52">
        <f t="shared" si="3"/>
        <v>26250</v>
      </c>
      <c r="O31" s="62">
        <f t="shared" si="3"/>
        <v>28000</v>
      </c>
      <c r="P31" s="52">
        <f t="shared" si="3"/>
        <v>29750</v>
      </c>
    </row>
    <row r="32" spans="1:16" hidden="1" x14ac:dyDescent="0.25">
      <c r="A32" s="68">
        <f t="shared" si="4"/>
        <v>30</v>
      </c>
      <c r="B32" s="180" t="s">
        <v>122</v>
      </c>
      <c r="C32" s="183" t="s">
        <v>845</v>
      </c>
      <c r="E32" s="184" t="s">
        <v>795</v>
      </c>
      <c r="F32" s="180">
        <v>80</v>
      </c>
      <c r="G32" s="182">
        <v>28000</v>
      </c>
      <c r="H32" s="182">
        <f t="shared" si="1"/>
        <v>350</v>
      </c>
      <c r="I32" s="163">
        <f t="shared" si="2"/>
        <v>45.132172791747259</v>
      </c>
      <c r="J32" s="68"/>
      <c r="K32" s="62">
        <f t="shared" si="3"/>
        <v>21000</v>
      </c>
      <c r="L32" s="52">
        <f t="shared" si="3"/>
        <v>22750</v>
      </c>
      <c r="M32" s="62">
        <f t="shared" si="3"/>
        <v>24500</v>
      </c>
      <c r="N32" s="52">
        <f t="shared" si="3"/>
        <v>26250</v>
      </c>
      <c r="O32" s="62">
        <f t="shared" si="3"/>
        <v>28000</v>
      </c>
      <c r="P32" s="52">
        <f t="shared" si="3"/>
        <v>29750</v>
      </c>
    </row>
    <row r="33" spans="1:16" hidden="1" x14ac:dyDescent="0.25">
      <c r="A33" s="68">
        <f t="shared" si="4"/>
        <v>31</v>
      </c>
      <c r="B33" s="180" t="s">
        <v>796</v>
      </c>
      <c r="C33" s="185" t="s">
        <v>156</v>
      </c>
      <c r="E33" s="186">
        <v>370</v>
      </c>
      <c r="F33" s="187">
        <v>70</v>
      </c>
      <c r="G33" s="182">
        <v>49504</v>
      </c>
      <c r="H33" s="182">
        <f t="shared" si="1"/>
        <v>707.2</v>
      </c>
      <c r="I33" s="163">
        <f t="shared" si="2"/>
        <v>91.192778852353328</v>
      </c>
      <c r="J33" s="68"/>
      <c r="K33" s="62">
        <f t="shared" si="3"/>
        <v>42432</v>
      </c>
      <c r="L33" s="52">
        <f t="shared" si="3"/>
        <v>45968</v>
      </c>
      <c r="M33" s="62">
        <f t="shared" si="3"/>
        <v>49504</v>
      </c>
      <c r="N33" s="52">
        <f t="shared" si="3"/>
        <v>53040</v>
      </c>
      <c r="O33" s="62">
        <f t="shared" si="3"/>
        <v>56576</v>
      </c>
      <c r="P33" s="52">
        <f t="shared" si="3"/>
        <v>60112.000000000007</v>
      </c>
    </row>
    <row r="34" spans="1:16" hidden="1" x14ac:dyDescent="0.25">
      <c r="A34" s="68">
        <f t="shared" si="4"/>
        <v>32</v>
      </c>
      <c r="B34" s="180" t="s">
        <v>796</v>
      </c>
      <c r="C34" s="185" t="s">
        <v>158</v>
      </c>
      <c r="E34" s="186">
        <v>410</v>
      </c>
      <c r="F34" s="187">
        <v>70</v>
      </c>
      <c r="G34" s="182">
        <v>49504</v>
      </c>
      <c r="H34" s="182">
        <f t="shared" si="1"/>
        <v>707.2</v>
      </c>
      <c r="I34" s="163">
        <f t="shared" si="2"/>
        <v>91.192778852353328</v>
      </c>
      <c r="J34" s="68"/>
      <c r="K34" s="62">
        <f t="shared" si="3"/>
        <v>42432</v>
      </c>
      <c r="L34" s="52">
        <f t="shared" si="3"/>
        <v>45968</v>
      </c>
      <c r="M34" s="62">
        <f t="shared" si="3"/>
        <v>49504</v>
      </c>
      <c r="N34" s="52">
        <f t="shared" si="3"/>
        <v>53040</v>
      </c>
      <c r="O34" s="62">
        <f t="shared" si="3"/>
        <v>56576</v>
      </c>
      <c r="P34" s="52">
        <f t="shared" si="3"/>
        <v>60112.000000000007</v>
      </c>
    </row>
    <row r="35" spans="1:16" hidden="1" x14ac:dyDescent="0.25">
      <c r="A35" s="68">
        <f t="shared" si="4"/>
        <v>33</v>
      </c>
      <c r="B35" s="180" t="s">
        <v>796</v>
      </c>
      <c r="C35" s="185" t="s">
        <v>738</v>
      </c>
      <c r="E35" s="186">
        <v>350</v>
      </c>
      <c r="F35" s="187">
        <v>70</v>
      </c>
      <c r="G35" s="182">
        <v>42504</v>
      </c>
      <c r="H35" s="182">
        <f t="shared" si="1"/>
        <v>607.20000000000005</v>
      </c>
      <c r="I35" s="163">
        <f t="shared" si="2"/>
        <v>78.297872340425528</v>
      </c>
      <c r="J35" s="68"/>
      <c r="K35" s="62">
        <f t="shared" si="3"/>
        <v>36432</v>
      </c>
      <c r="L35" s="52">
        <f t="shared" si="3"/>
        <v>39468</v>
      </c>
      <c r="M35" s="62">
        <f t="shared" si="3"/>
        <v>42504</v>
      </c>
      <c r="N35" s="52">
        <f t="shared" si="3"/>
        <v>45540</v>
      </c>
      <c r="O35" s="62">
        <f t="shared" si="3"/>
        <v>48576</v>
      </c>
      <c r="P35" s="52">
        <f t="shared" si="3"/>
        <v>51612.000000000007</v>
      </c>
    </row>
    <row r="36" spans="1:16" hidden="1" x14ac:dyDescent="0.25">
      <c r="A36" s="68">
        <f t="shared" si="4"/>
        <v>34</v>
      </c>
      <c r="B36" s="180" t="s">
        <v>796</v>
      </c>
      <c r="C36" s="185" t="s">
        <v>739</v>
      </c>
      <c r="E36" s="186">
        <v>360</v>
      </c>
      <c r="F36" s="187">
        <v>70</v>
      </c>
      <c r="G36" s="182">
        <v>42504</v>
      </c>
      <c r="H36" s="182">
        <f t="shared" si="1"/>
        <v>607.20000000000005</v>
      </c>
      <c r="I36" s="163">
        <f t="shared" si="2"/>
        <v>78.297872340425528</v>
      </c>
      <c r="J36" s="68"/>
      <c r="K36" s="62">
        <f t="shared" ref="K36:P67" si="5">$H36*K$2/1000</f>
        <v>36432</v>
      </c>
      <c r="L36" s="52">
        <f t="shared" si="5"/>
        <v>39468</v>
      </c>
      <c r="M36" s="62">
        <f t="shared" si="5"/>
        <v>42504</v>
      </c>
      <c r="N36" s="52">
        <f t="shared" si="5"/>
        <v>45540</v>
      </c>
      <c r="O36" s="62">
        <f t="shared" si="5"/>
        <v>48576</v>
      </c>
      <c r="P36" s="52">
        <f t="shared" si="5"/>
        <v>51612.000000000007</v>
      </c>
    </row>
    <row r="37" spans="1:16" hidden="1" x14ac:dyDescent="0.25">
      <c r="A37" s="68">
        <f t="shared" si="4"/>
        <v>35</v>
      </c>
      <c r="B37" s="180" t="s">
        <v>796</v>
      </c>
      <c r="C37" s="185" t="s">
        <v>160</v>
      </c>
      <c r="E37" s="186">
        <v>460</v>
      </c>
      <c r="F37" s="187">
        <v>70</v>
      </c>
      <c r="G37" s="182">
        <v>42504</v>
      </c>
      <c r="H37" s="182">
        <f t="shared" si="1"/>
        <v>607.20000000000005</v>
      </c>
      <c r="I37" s="163">
        <f t="shared" si="2"/>
        <v>78.297872340425528</v>
      </c>
      <c r="J37" s="68"/>
      <c r="K37" s="62">
        <f t="shared" si="5"/>
        <v>36432</v>
      </c>
      <c r="L37" s="52">
        <f t="shared" si="5"/>
        <v>39468</v>
      </c>
      <c r="M37" s="62">
        <f t="shared" si="5"/>
        <v>42504</v>
      </c>
      <c r="N37" s="52">
        <f t="shared" si="5"/>
        <v>45540</v>
      </c>
      <c r="O37" s="62">
        <f t="shared" si="5"/>
        <v>48576</v>
      </c>
      <c r="P37" s="52">
        <f t="shared" si="5"/>
        <v>51612.000000000007</v>
      </c>
    </row>
    <row r="38" spans="1:16" hidden="1" x14ac:dyDescent="0.25">
      <c r="A38" s="68">
        <f t="shared" si="4"/>
        <v>36</v>
      </c>
      <c r="B38" s="180" t="s">
        <v>796</v>
      </c>
      <c r="C38" s="185" t="s">
        <v>741</v>
      </c>
      <c r="E38" s="186">
        <v>510</v>
      </c>
      <c r="F38" s="187">
        <v>70</v>
      </c>
      <c r="G38" s="182">
        <v>42504</v>
      </c>
      <c r="H38" s="182">
        <f t="shared" si="1"/>
        <v>607.20000000000005</v>
      </c>
      <c r="I38" s="163">
        <f t="shared" si="2"/>
        <v>78.297872340425528</v>
      </c>
      <c r="J38" s="68"/>
      <c r="K38" s="62">
        <f t="shared" si="5"/>
        <v>36432</v>
      </c>
      <c r="L38" s="52">
        <f t="shared" si="5"/>
        <v>39468</v>
      </c>
      <c r="M38" s="62">
        <f t="shared" si="5"/>
        <v>42504</v>
      </c>
      <c r="N38" s="52">
        <f t="shared" si="5"/>
        <v>45540</v>
      </c>
      <c r="O38" s="62">
        <f t="shared" si="5"/>
        <v>48576</v>
      </c>
      <c r="P38" s="52">
        <f t="shared" si="5"/>
        <v>51612.000000000007</v>
      </c>
    </row>
    <row r="39" spans="1:16" hidden="1" x14ac:dyDescent="0.25">
      <c r="A39" s="68">
        <f t="shared" si="4"/>
        <v>37</v>
      </c>
      <c r="B39" s="180" t="s">
        <v>796</v>
      </c>
      <c r="C39" s="185" t="s">
        <v>736</v>
      </c>
      <c r="E39" s="186">
        <v>290</v>
      </c>
      <c r="F39" s="187">
        <v>70</v>
      </c>
      <c r="G39" s="182">
        <v>35000</v>
      </c>
      <c r="H39" s="182">
        <f t="shared" si="1"/>
        <v>500</v>
      </c>
      <c r="I39" s="163">
        <f t="shared" si="2"/>
        <v>64.474532559638945</v>
      </c>
      <c r="J39" s="68"/>
      <c r="K39" s="62">
        <f t="shared" si="5"/>
        <v>30000</v>
      </c>
      <c r="L39" s="52">
        <f t="shared" si="5"/>
        <v>32500</v>
      </c>
      <c r="M39" s="62">
        <f t="shared" si="5"/>
        <v>35000</v>
      </c>
      <c r="N39" s="52">
        <f t="shared" si="5"/>
        <v>37500</v>
      </c>
      <c r="O39" s="62">
        <f t="shared" si="5"/>
        <v>40000</v>
      </c>
      <c r="P39" s="52">
        <f t="shared" si="5"/>
        <v>42500</v>
      </c>
    </row>
    <row r="40" spans="1:16" hidden="1" x14ac:dyDescent="0.25">
      <c r="A40" s="68">
        <f t="shared" si="4"/>
        <v>38</v>
      </c>
      <c r="B40" s="180" t="s">
        <v>796</v>
      </c>
      <c r="C40" s="185" t="s">
        <v>833</v>
      </c>
      <c r="E40" s="186">
        <v>380</v>
      </c>
      <c r="F40" s="187">
        <v>70</v>
      </c>
      <c r="G40" s="182">
        <v>35000</v>
      </c>
      <c r="H40" s="182">
        <f t="shared" si="1"/>
        <v>500</v>
      </c>
      <c r="I40" s="163">
        <f t="shared" si="2"/>
        <v>64.474532559638945</v>
      </c>
      <c r="J40" s="68"/>
      <c r="K40" s="62">
        <f t="shared" si="5"/>
        <v>30000</v>
      </c>
      <c r="L40" s="52">
        <f t="shared" si="5"/>
        <v>32500</v>
      </c>
      <c r="M40" s="62">
        <f t="shared" si="5"/>
        <v>35000</v>
      </c>
      <c r="N40" s="52">
        <f t="shared" si="5"/>
        <v>37500</v>
      </c>
      <c r="O40" s="62">
        <f t="shared" si="5"/>
        <v>40000</v>
      </c>
      <c r="P40" s="52">
        <f t="shared" si="5"/>
        <v>42500</v>
      </c>
    </row>
    <row r="41" spans="1:16" hidden="1" x14ac:dyDescent="0.25">
      <c r="A41" s="68">
        <f t="shared" si="4"/>
        <v>39</v>
      </c>
      <c r="B41" s="180" t="s">
        <v>796</v>
      </c>
      <c r="C41" s="185" t="s">
        <v>740</v>
      </c>
      <c r="E41" s="186">
        <v>420</v>
      </c>
      <c r="F41" s="187">
        <v>70</v>
      </c>
      <c r="G41" s="182">
        <v>35000</v>
      </c>
      <c r="H41" s="182">
        <f t="shared" si="1"/>
        <v>500</v>
      </c>
      <c r="I41" s="163">
        <f t="shared" si="2"/>
        <v>64.474532559638945</v>
      </c>
      <c r="J41" s="68"/>
      <c r="K41" s="62">
        <f t="shared" si="5"/>
        <v>30000</v>
      </c>
      <c r="L41" s="52">
        <f t="shared" si="5"/>
        <v>32500</v>
      </c>
      <c r="M41" s="62">
        <f t="shared" si="5"/>
        <v>35000</v>
      </c>
      <c r="N41" s="52">
        <f t="shared" si="5"/>
        <v>37500</v>
      </c>
      <c r="O41" s="62">
        <f t="shared" si="5"/>
        <v>40000</v>
      </c>
      <c r="P41" s="52">
        <f t="shared" si="5"/>
        <v>42500</v>
      </c>
    </row>
    <row r="42" spans="1:16" hidden="1" x14ac:dyDescent="0.25">
      <c r="A42" s="68">
        <f t="shared" si="4"/>
        <v>40</v>
      </c>
      <c r="B42" s="180" t="s">
        <v>796</v>
      </c>
      <c r="C42" s="185" t="s">
        <v>737</v>
      </c>
      <c r="E42" s="186">
        <v>310</v>
      </c>
      <c r="F42" s="187">
        <v>70</v>
      </c>
      <c r="G42" s="182">
        <v>32004</v>
      </c>
      <c r="H42" s="182">
        <f t="shared" si="1"/>
        <v>457.2</v>
      </c>
      <c r="I42" s="163">
        <f t="shared" si="2"/>
        <v>58.955512572533856</v>
      </c>
      <c r="J42" s="68"/>
      <c r="K42" s="62">
        <f t="shared" si="5"/>
        <v>27432</v>
      </c>
      <c r="L42" s="52">
        <f t="shared" si="5"/>
        <v>29718</v>
      </c>
      <c r="M42" s="62">
        <f t="shared" si="5"/>
        <v>32004</v>
      </c>
      <c r="N42" s="52">
        <f t="shared" si="5"/>
        <v>34290</v>
      </c>
      <c r="O42" s="62">
        <f t="shared" si="5"/>
        <v>36576</v>
      </c>
      <c r="P42" s="52">
        <f t="shared" si="5"/>
        <v>38862</v>
      </c>
    </row>
    <row r="43" spans="1:16" hidden="1" x14ac:dyDescent="0.25">
      <c r="A43" s="68">
        <f t="shared" si="4"/>
        <v>41</v>
      </c>
      <c r="B43" s="180" t="s">
        <v>796</v>
      </c>
      <c r="C43" s="185" t="s">
        <v>152</v>
      </c>
      <c r="E43" s="186">
        <v>340</v>
      </c>
      <c r="F43" s="187">
        <v>70</v>
      </c>
      <c r="G43" s="182">
        <v>32004</v>
      </c>
      <c r="H43" s="182">
        <f t="shared" si="1"/>
        <v>457.2</v>
      </c>
      <c r="I43" s="163">
        <f t="shared" si="2"/>
        <v>58.955512572533856</v>
      </c>
      <c r="J43" s="68"/>
      <c r="K43" s="62">
        <f t="shared" si="5"/>
        <v>27432</v>
      </c>
      <c r="L43" s="52">
        <f t="shared" si="5"/>
        <v>29718</v>
      </c>
      <c r="M43" s="62">
        <f t="shared" si="5"/>
        <v>32004</v>
      </c>
      <c r="N43" s="52">
        <f t="shared" si="5"/>
        <v>34290</v>
      </c>
      <c r="O43" s="62">
        <f t="shared" si="5"/>
        <v>36576</v>
      </c>
      <c r="P43" s="52">
        <f t="shared" si="5"/>
        <v>38862</v>
      </c>
    </row>
    <row r="44" spans="1:16" hidden="1" x14ac:dyDescent="0.25">
      <c r="A44" s="68">
        <f t="shared" si="4"/>
        <v>42</v>
      </c>
      <c r="B44" s="180" t="s">
        <v>796</v>
      </c>
      <c r="C44" s="185" t="s">
        <v>153</v>
      </c>
      <c r="E44" s="186">
        <v>350</v>
      </c>
      <c r="F44" s="187">
        <v>70</v>
      </c>
      <c r="G44" s="182">
        <v>32004</v>
      </c>
      <c r="H44" s="182">
        <f t="shared" si="1"/>
        <v>457.2</v>
      </c>
      <c r="I44" s="163">
        <f t="shared" si="2"/>
        <v>58.955512572533856</v>
      </c>
      <c r="J44" s="68"/>
      <c r="K44" s="62">
        <f t="shared" si="5"/>
        <v>27432</v>
      </c>
      <c r="L44" s="52">
        <f t="shared" si="5"/>
        <v>29718</v>
      </c>
      <c r="M44" s="62">
        <f t="shared" si="5"/>
        <v>32004</v>
      </c>
      <c r="N44" s="52">
        <f t="shared" si="5"/>
        <v>34290</v>
      </c>
      <c r="O44" s="62">
        <f t="shared" si="5"/>
        <v>36576</v>
      </c>
      <c r="P44" s="52">
        <f t="shared" si="5"/>
        <v>38862</v>
      </c>
    </row>
    <row r="45" spans="1:16" hidden="1" x14ac:dyDescent="0.25">
      <c r="A45" s="68">
        <f t="shared" si="4"/>
        <v>43</v>
      </c>
      <c r="B45" s="180" t="s">
        <v>796</v>
      </c>
      <c r="C45" s="185" t="s">
        <v>732</v>
      </c>
      <c r="E45" s="186">
        <v>260</v>
      </c>
      <c r="F45" s="187">
        <v>70</v>
      </c>
      <c r="G45" s="182">
        <v>29505</v>
      </c>
      <c r="H45" s="182">
        <f t="shared" si="1"/>
        <v>421.5</v>
      </c>
      <c r="I45" s="163">
        <f t="shared" si="2"/>
        <v>54.352030947775631</v>
      </c>
      <c r="J45" s="68"/>
      <c r="K45" s="62">
        <f t="shared" si="5"/>
        <v>25290</v>
      </c>
      <c r="L45" s="52">
        <f t="shared" si="5"/>
        <v>27397.5</v>
      </c>
      <c r="M45" s="62">
        <f t="shared" si="5"/>
        <v>29505</v>
      </c>
      <c r="N45" s="52">
        <f t="shared" si="5"/>
        <v>31612.5</v>
      </c>
      <c r="O45" s="62">
        <f t="shared" si="5"/>
        <v>33720</v>
      </c>
      <c r="P45" s="52">
        <f t="shared" si="5"/>
        <v>35827.5</v>
      </c>
    </row>
    <row r="46" spans="1:16" hidden="1" x14ac:dyDescent="0.25">
      <c r="A46" s="68">
        <f t="shared" si="4"/>
        <v>44</v>
      </c>
      <c r="B46" s="180" t="s">
        <v>796</v>
      </c>
      <c r="C46" s="185" t="s">
        <v>733</v>
      </c>
      <c r="E46" s="186">
        <v>270</v>
      </c>
      <c r="F46" s="187">
        <v>70</v>
      </c>
      <c r="G46" s="182">
        <v>29505</v>
      </c>
      <c r="H46" s="182">
        <f t="shared" si="1"/>
        <v>421.5</v>
      </c>
      <c r="I46" s="163">
        <f t="shared" si="2"/>
        <v>54.352030947775631</v>
      </c>
      <c r="J46" s="68"/>
      <c r="K46" s="62">
        <f t="shared" si="5"/>
        <v>25290</v>
      </c>
      <c r="L46" s="52">
        <f t="shared" si="5"/>
        <v>27397.5</v>
      </c>
      <c r="M46" s="62">
        <f t="shared" si="5"/>
        <v>29505</v>
      </c>
      <c r="N46" s="52">
        <f t="shared" si="5"/>
        <v>31612.5</v>
      </c>
      <c r="O46" s="62">
        <f t="shared" si="5"/>
        <v>33720</v>
      </c>
      <c r="P46" s="52">
        <f t="shared" si="5"/>
        <v>35827.5</v>
      </c>
    </row>
    <row r="47" spans="1:16" hidden="1" x14ac:dyDescent="0.25">
      <c r="A47" s="68">
        <f t="shared" si="4"/>
        <v>45</v>
      </c>
      <c r="B47" s="180" t="s">
        <v>796</v>
      </c>
      <c r="C47" s="185" t="s">
        <v>735</v>
      </c>
      <c r="E47" s="186">
        <v>280</v>
      </c>
      <c r="F47" s="187">
        <v>70</v>
      </c>
      <c r="G47" s="182">
        <v>29505</v>
      </c>
      <c r="H47" s="182">
        <f t="shared" si="1"/>
        <v>421.5</v>
      </c>
      <c r="I47" s="163">
        <f t="shared" si="2"/>
        <v>54.352030947775631</v>
      </c>
      <c r="J47" s="68"/>
      <c r="K47" s="62">
        <f t="shared" si="5"/>
        <v>25290</v>
      </c>
      <c r="L47" s="52">
        <f t="shared" si="5"/>
        <v>27397.5</v>
      </c>
      <c r="M47" s="62">
        <f t="shared" si="5"/>
        <v>29505</v>
      </c>
      <c r="N47" s="52">
        <f t="shared" si="5"/>
        <v>31612.5</v>
      </c>
      <c r="O47" s="62">
        <f t="shared" si="5"/>
        <v>33720</v>
      </c>
      <c r="P47" s="52">
        <f t="shared" si="5"/>
        <v>35827.5</v>
      </c>
    </row>
    <row r="48" spans="1:16" hidden="1" x14ac:dyDescent="0.25">
      <c r="A48" s="68">
        <f t="shared" si="4"/>
        <v>46</v>
      </c>
      <c r="B48" s="180" t="s">
        <v>796</v>
      </c>
      <c r="C48" s="185" t="s">
        <v>734</v>
      </c>
      <c r="E48" s="186">
        <v>280</v>
      </c>
      <c r="F48" s="187">
        <v>70</v>
      </c>
      <c r="G48" s="182">
        <v>29505</v>
      </c>
      <c r="H48" s="182">
        <f t="shared" si="1"/>
        <v>421.5</v>
      </c>
      <c r="I48" s="163">
        <f t="shared" si="2"/>
        <v>54.352030947775631</v>
      </c>
      <c r="J48" s="68"/>
      <c r="K48" s="62">
        <f t="shared" si="5"/>
        <v>25290</v>
      </c>
      <c r="L48" s="52">
        <f t="shared" si="5"/>
        <v>27397.5</v>
      </c>
      <c r="M48" s="62">
        <f t="shared" si="5"/>
        <v>29505</v>
      </c>
      <c r="N48" s="52">
        <f t="shared" si="5"/>
        <v>31612.5</v>
      </c>
      <c r="O48" s="62">
        <f t="shared" si="5"/>
        <v>33720</v>
      </c>
      <c r="P48" s="52">
        <f t="shared" si="5"/>
        <v>35827.5</v>
      </c>
    </row>
    <row r="49" spans="1:16" hidden="1" x14ac:dyDescent="0.25">
      <c r="A49" s="68">
        <f t="shared" si="4"/>
        <v>47</v>
      </c>
      <c r="B49" s="180" t="s">
        <v>796</v>
      </c>
      <c r="C49" s="185" t="s">
        <v>149</v>
      </c>
      <c r="E49" s="186">
        <v>290</v>
      </c>
      <c r="F49" s="187">
        <v>70</v>
      </c>
      <c r="G49" s="182">
        <v>29505</v>
      </c>
      <c r="H49" s="182">
        <f t="shared" si="1"/>
        <v>421.5</v>
      </c>
      <c r="I49" s="163">
        <f t="shared" si="2"/>
        <v>54.352030947775631</v>
      </c>
      <c r="J49" s="68"/>
      <c r="K49" s="62">
        <f t="shared" si="5"/>
        <v>25290</v>
      </c>
      <c r="L49" s="52">
        <f t="shared" si="5"/>
        <v>27397.5</v>
      </c>
      <c r="M49" s="62">
        <f t="shared" si="5"/>
        <v>29505</v>
      </c>
      <c r="N49" s="52">
        <f t="shared" si="5"/>
        <v>31612.5</v>
      </c>
      <c r="O49" s="62">
        <f t="shared" si="5"/>
        <v>33720</v>
      </c>
      <c r="P49" s="52">
        <f t="shared" si="5"/>
        <v>35827.5</v>
      </c>
    </row>
    <row r="50" spans="1:16" hidden="1" x14ac:dyDescent="0.25">
      <c r="A50" s="68">
        <f t="shared" si="4"/>
        <v>48</v>
      </c>
      <c r="B50" s="180" t="s">
        <v>796</v>
      </c>
      <c r="C50" s="185" t="s">
        <v>151</v>
      </c>
      <c r="E50" s="186" t="s">
        <v>797</v>
      </c>
      <c r="F50" s="187">
        <v>70</v>
      </c>
      <c r="G50" s="182">
        <v>29505</v>
      </c>
      <c r="H50" s="182">
        <f t="shared" si="1"/>
        <v>421.5</v>
      </c>
      <c r="I50" s="163">
        <f t="shared" si="2"/>
        <v>54.352030947775631</v>
      </c>
      <c r="J50" s="68"/>
      <c r="K50" s="62">
        <f t="shared" si="5"/>
        <v>25290</v>
      </c>
      <c r="L50" s="52">
        <f t="shared" si="5"/>
        <v>27397.5</v>
      </c>
      <c r="M50" s="62">
        <f t="shared" si="5"/>
        <v>29505</v>
      </c>
      <c r="N50" s="52">
        <f t="shared" si="5"/>
        <v>31612.5</v>
      </c>
      <c r="O50" s="62">
        <f t="shared" si="5"/>
        <v>33720</v>
      </c>
      <c r="P50" s="52">
        <f t="shared" si="5"/>
        <v>35827.5</v>
      </c>
    </row>
    <row r="51" spans="1:16" hidden="1" x14ac:dyDescent="0.25">
      <c r="A51" s="68">
        <f t="shared" si="4"/>
        <v>49</v>
      </c>
      <c r="B51" s="180" t="s">
        <v>796</v>
      </c>
      <c r="C51" s="185" t="s">
        <v>834</v>
      </c>
      <c r="E51" s="186">
        <v>450</v>
      </c>
      <c r="F51" s="187">
        <v>70</v>
      </c>
      <c r="G51" s="182">
        <v>29505</v>
      </c>
      <c r="H51" s="182">
        <f t="shared" si="1"/>
        <v>421.5</v>
      </c>
      <c r="I51" s="163">
        <f t="shared" si="2"/>
        <v>54.352030947775631</v>
      </c>
      <c r="J51" s="68"/>
      <c r="K51" s="62">
        <f t="shared" si="5"/>
        <v>25290</v>
      </c>
      <c r="L51" s="52">
        <f t="shared" si="5"/>
        <v>27397.5</v>
      </c>
      <c r="M51" s="62">
        <f t="shared" si="5"/>
        <v>29505</v>
      </c>
      <c r="N51" s="52">
        <f t="shared" si="5"/>
        <v>31612.5</v>
      </c>
      <c r="O51" s="62">
        <f t="shared" si="5"/>
        <v>33720</v>
      </c>
      <c r="P51" s="52">
        <f t="shared" si="5"/>
        <v>35827.5</v>
      </c>
    </row>
    <row r="52" spans="1:16" hidden="1" x14ac:dyDescent="0.25">
      <c r="A52" s="68">
        <f t="shared" si="4"/>
        <v>50</v>
      </c>
      <c r="B52" s="180" t="s">
        <v>796</v>
      </c>
      <c r="C52" s="185" t="s">
        <v>162</v>
      </c>
      <c r="E52" s="186" t="s">
        <v>798</v>
      </c>
      <c r="F52" s="187">
        <v>70</v>
      </c>
      <c r="G52" s="182">
        <v>29505</v>
      </c>
      <c r="H52" s="182">
        <f t="shared" si="1"/>
        <v>421.5</v>
      </c>
      <c r="I52" s="163">
        <f t="shared" si="2"/>
        <v>54.352030947775631</v>
      </c>
      <c r="J52" s="68"/>
      <c r="K52" s="62">
        <f t="shared" si="5"/>
        <v>25290</v>
      </c>
      <c r="L52" s="52">
        <f t="shared" si="5"/>
        <v>27397.5</v>
      </c>
      <c r="M52" s="62">
        <f t="shared" si="5"/>
        <v>29505</v>
      </c>
      <c r="N52" s="52">
        <f t="shared" si="5"/>
        <v>31612.5</v>
      </c>
      <c r="O52" s="62">
        <f t="shared" si="5"/>
        <v>33720</v>
      </c>
      <c r="P52" s="52">
        <f t="shared" si="5"/>
        <v>35827.5</v>
      </c>
    </row>
    <row r="53" spans="1:16" hidden="1" x14ac:dyDescent="0.25">
      <c r="A53" s="68">
        <f t="shared" si="4"/>
        <v>51</v>
      </c>
      <c r="B53" s="180" t="s">
        <v>796</v>
      </c>
      <c r="C53" s="185" t="s">
        <v>164</v>
      </c>
      <c r="E53" s="186" t="s">
        <v>799</v>
      </c>
      <c r="F53" s="187">
        <v>70</v>
      </c>
      <c r="G53" s="182">
        <v>29505</v>
      </c>
      <c r="H53" s="182">
        <f t="shared" si="1"/>
        <v>421.5</v>
      </c>
      <c r="I53" s="163">
        <f t="shared" si="2"/>
        <v>54.352030947775631</v>
      </c>
      <c r="J53" s="68"/>
      <c r="K53" s="62">
        <f t="shared" si="5"/>
        <v>25290</v>
      </c>
      <c r="L53" s="52">
        <f t="shared" si="5"/>
        <v>27397.5</v>
      </c>
      <c r="M53" s="62">
        <f t="shared" si="5"/>
        <v>29505</v>
      </c>
      <c r="N53" s="52">
        <f t="shared" si="5"/>
        <v>31612.5</v>
      </c>
      <c r="O53" s="62">
        <f t="shared" si="5"/>
        <v>33720</v>
      </c>
      <c r="P53" s="52">
        <f t="shared" si="5"/>
        <v>35827.5</v>
      </c>
    </row>
    <row r="54" spans="1:16" hidden="1" x14ac:dyDescent="0.25">
      <c r="A54" s="68">
        <f t="shared" si="4"/>
        <v>52</v>
      </c>
      <c r="B54" s="180" t="s">
        <v>796</v>
      </c>
      <c r="C54" s="185" t="s">
        <v>742</v>
      </c>
      <c r="E54" s="186">
        <v>390</v>
      </c>
      <c r="F54" s="187">
        <v>70</v>
      </c>
      <c r="G54" s="182">
        <v>28504</v>
      </c>
      <c r="H54" s="182">
        <f t="shared" si="1"/>
        <v>407.2</v>
      </c>
      <c r="I54" s="163">
        <f t="shared" si="2"/>
        <v>52.508059316569955</v>
      </c>
      <c r="J54" s="68"/>
      <c r="K54" s="62">
        <f t="shared" si="5"/>
        <v>24432</v>
      </c>
      <c r="L54" s="52">
        <f t="shared" si="5"/>
        <v>26468</v>
      </c>
      <c r="M54" s="62">
        <f t="shared" si="5"/>
        <v>28504</v>
      </c>
      <c r="N54" s="52">
        <f t="shared" si="5"/>
        <v>30540</v>
      </c>
      <c r="O54" s="62">
        <f t="shared" si="5"/>
        <v>32576</v>
      </c>
      <c r="P54" s="52">
        <f t="shared" si="5"/>
        <v>34612</v>
      </c>
    </row>
    <row r="55" spans="1:16" hidden="1" x14ac:dyDescent="0.25">
      <c r="A55" s="68">
        <f t="shared" si="4"/>
        <v>53</v>
      </c>
      <c r="B55" s="180" t="s">
        <v>796</v>
      </c>
      <c r="C55" s="185" t="s">
        <v>743</v>
      </c>
      <c r="E55" s="186" t="s">
        <v>800</v>
      </c>
      <c r="F55" s="187">
        <v>70</v>
      </c>
      <c r="G55" s="182">
        <v>28504</v>
      </c>
      <c r="H55" s="182">
        <f t="shared" si="1"/>
        <v>407.2</v>
      </c>
      <c r="I55" s="163">
        <f t="shared" si="2"/>
        <v>52.508059316569955</v>
      </c>
      <c r="J55" s="68"/>
      <c r="K55" s="62">
        <f t="shared" si="5"/>
        <v>24432</v>
      </c>
      <c r="L55" s="52">
        <f t="shared" si="5"/>
        <v>26468</v>
      </c>
      <c r="M55" s="62">
        <f t="shared" si="5"/>
        <v>28504</v>
      </c>
      <c r="N55" s="52">
        <f t="shared" si="5"/>
        <v>30540</v>
      </c>
      <c r="O55" s="62">
        <f t="shared" si="5"/>
        <v>32576</v>
      </c>
      <c r="P55" s="52">
        <f t="shared" si="5"/>
        <v>34612</v>
      </c>
    </row>
    <row r="56" spans="1:16" hidden="1" x14ac:dyDescent="0.25">
      <c r="A56" s="68">
        <f t="shared" si="4"/>
        <v>54</v>
      </c>
      <c r="B56" s="180" t="s">
        <v>796</v>
      </c>
      <c r="C56" s="185" t="s">
        <v>165</v>
      </c>
      <c r="E56" s="186">
        <v>450</v>
      </c>
      <c r="F56" s="187">
        <v>70</v>
      </c>
      <c r="G56" s="182">
        <v>28504</v>
      </c>
      <c r="H56" s="182">
        <f t="shared" si="1"/>
        <v>407.2</v>
      </c>
      <c r="I56" s="163">
        <f t="shared" si="2"/>
        <v>52.508059316569955</v>
      </c>
      <c r="J56" s="68"/>
      <c r="K56" s="62">
        <f t="shared" si="5"/>
        <v>24432</v>
      </c>
      <c r="L56" s="52">
        <f t="shared" si="5"/>
        <v>26468</v>
      </c>
      <c r="M56" s="62">
        <f t="shared" si="5"/>
        <v>28504</v>
      </c>
      <c r="N56" s="52">
        <f t="shared" si="5"/>
        <v>30540</v>
      </c>
      <c r="O56" s="62">
        <f t="shared" si="5"/>
        <v>32576</v>
      </c>
      <c r="P56" s="52">
        <f t="shared" si="5"/>
        <v>34612</v>
      </c>
    </row>
    <row r="57" spans="1:16" hidden="1" x14ac:dyDescent="0.25">
      <c r="A57" s="68">
        <f t="shared" si="4"/>
        <v>55</v>
      </c>
      <c r="B57" s="180" t="s">
        <v>131</v>
      </c>
      <c r="C57" s="188" t="s">
        <v>801</v>
      </c>
      <c r="E57" s="181">
        <v>290</v>
      </c>
      <c r="F57" s="189">
        <v>50</v>
      </c>
      <c r="G57" s="182">
        <v>34500</v>
      </c>
      <c r="H57" s="182">
        <f t="shared" si="1"/>
        <v>690</v>
      </c>
      <c r="I57" s="163">
        <f t="shared" si="2"/>
        <v>88.974854932301739</v>
      </c>
      <c r="J57" s="68"/>
      <c r="K57" s="62">
        <f t="shared" si="5"/>
        <v>41400</v>
      </c>
      <c r="L57" s="52">
        <f t="shared" si="5"/>
        <v>44850</v>
      </c>
      <c r="M57" s="62">
        <f t="shared" si="5"/>
        <v>48300</v>
      </c>
      <c r="N57" s="52">
        <f t="shared" si="5"/>
        <v>51750</v>
      </c>
      <c r="O57" s="62">
        <f t="shared" si="5"/>
        <v>55200</v>
      </c>
      <c r="P57" s="52">
        <f t="shared" si="5"/>
        <v>58650</v>
      </c>
    </row>
    <row r="58" spans="1:16" hidden="1" x14ac:dyDescent="0.25">
      <c r="A58" s="68">
        <f t="shared" si="4"/>
        <v>56</v>
      </c>
      <c r="B58" s="180" t="s">
        <v>131</v>
      </c>
      <c r="C58" s="188" t="s">
        <v>802</v>
      </c>
      <c r="E58" s="181">
        <v>350</v>
      </c>
      <c r="F58" s="189">
        <v>50</v>
      </c>
      <c r="G58" s="182">
        <v>34500</v>
      </c>
      <c r="H58" s="182">
        <f t="shared" si="1"/>
        <v>690</v>
      </c>
      <c r="I58" s="163">
        <f t="shared" si="2"/>
        <v>88.974854932301739</v>
      </c>
      <c r="J58" s="68"/>
      <c r="K58" s="62">
        <f t="shared" si="5"/>
        <v>41400</v>
      </c>
      <c r="L58" s="52">
        <f t="shared" si="5"/>
        <v>44850</v>
      </c>
      <c r="M58" s="62">
        <f t="shared" si="5"/>
        <v>48300</v>
      </c>
      <c r="N58" s="52">
        <f t="shared" si="5"/>
        <v>51750</v>
      </c>
      <c r="O58" s="62">
        <f t="shared" si="5"/>
        <v>55200</v>
      </c>
      <c r="P58" s="52">
        <f t="shared" si="5"/>
        <v>58650</v>
      </c>
    </row>
    <row r="59" spans="1:16" hidden="1" x14ac:dyDescent="0.25">
      <c r="A59" s="68">
        <f t="shared" si="4"/>
        <v>57</v>
      </c>
      <c r="B59" s="180" t="s">
        <v>131</v>
      </c>
      <c r="C59" s="188" t="s">
        <v>803</v>
      </c>
      <c r="E59" s="181">
        <v>360</v>
      </c>
      <c r="F59" s="189">
        <v>50</v>
      </c>
      <c r="G59" s="182">
        <v>34500</v>
      </c>
      <c r="H59" s="182">
        <f t="shared" si="1"/>
        <v>690</v>
      </c>
      <c r="I59" s="163">
        <f t="shared" si="2"/>
        <v>88.974854932301739</v>
      </c>
      <c r="J59" s="68"/>
      <c r="K59" s="62">
        <f t="shared" si="5"/>
        <v>41400</v>
      </c>
      <c r="L59" s="52">
        <f t="shared" si="5"/>
        <v>44850</v>
      </c>
      <c r="M59" s="62">
        <f t="shared" si="5"/>
        <v>48300</v>
      </c>
      <c r="N59" s="52">
        <f t="shared" si="5"/>
        <v>51750</v>
      </c>
      <c r="O59" s="62">
        <f t="shared" si="5"/>
        <v>55200</v>
      </c>
      <c r="P59" s="52">
        <f t="shared" si="5"/>
        <v>58650</v>
      </c>
    </row>
    <row r="60" spans="1:16" hidden="1" x14ac:dyDescent="0.25">
      <c r="A60" s="68">
        <f t="shared" si="4"/>
        <v>58</v>
      </c>
      <c r="B60" s="180" t="s">
        <v>131</v>
      </c>
      <c r="C60" s="188" t="s">
        <v>804</v>
      </c>
      <c r="E60" s="186">
        <v>300</v>
      </c>
      <c r="F60" s="189">
        <v>50</v>
      </c>
      <c r="G60" s="182">
        <v>33500</v>
      </c>
      <c r="H60" s="182">
        <f t="shared" si="1"/>
        <v>670</v>
      </c>
      <c r="I60" s="163">
        <f t="shared" si="2"/>
        <v>86.395873629916181</v>
      </c>
      <c r="J60" s="68"/>
      <c r="K60" s="62">
        <f t="shared" si="5"/>
        <v>40200</v>
      </c>
      <c r="L60" s="52">
        <f t="shared" si="5"/>
        <v>43550</v>
      </c>
      <c r="M60" s="62">
        <f t="shared" si="5"/>
        <v>46900</v>
      </c>
      <c r="N60" s="52">
        <f t="shared" si="5"/>
        <v>50250</v>
      </c>
      <c r="O60" s="62">
        <f t="shared" si="5"/>
        <v>53600</v>
      </c>
      <c r="P60" s="52">
        <f t="shared" si="5"/>
        <v>56950</v>
      </c>
    </row>
    <row r="61" spans="1:16" hidden="1" x14ac:dyDescent="0.25">
      <c r="A61" s="68">
        <f t="shared" si="4"/>
        <v>59</v>
      </c>
      <c r="B61" s="180" t="s">
        <v>131</v>
      </c>
      <c r="C61" s="188" t="s">
        <v>132</v>
      </c>
      <c r="E61" s="186">
        <v>310</v>
      </c>
      <c r="F61" s="189">
        <v>50</v>
      </c>
      <c r="G61" s="182">
        <v>33500</v>
      </c>
      <c r="H61" s="182">
        <f t="shared" si="1"/>
        <v>670</v>
      </c>
      <c r="I61" s="163">
        <f t="shared" si="2"/>
        <v>86.395873629916181</v>
      </c>
      <c r="J61" s="68"/>
      <c r="K61" s="62">
        <f t="shared" si="5"/>
        <v>40200</v>
      </c>
      <c r="L61" s="52">
        <f t="shared" si="5"/>
        <v>43550</v>
      </c>
      <c r="M61" s="62">
        <f t="shared" si="5"/>
        <v>46900</v>
      </c>
      <c r="N61" s="52">
        <f t="shared" si="5"/>
        <v>50250</v>
      </c>
      <c r="O61" s="62">
        <f t="shared" si="5"/>
        <v>53600</v>
      </c>
      <c r="P61" s="52">
        <f t="shared" si="5"/>
        <v>56950</v>
      </c>
    </row>
    <row r="62" spans="1:16" hidden="1" x14ac:dyDescent="0.25">
      <c r="A62" s="68">
        <f t="shared" si="4"/>
        <v>60</v>
      </c>
      <c r="B62" s="180" t="s">
        <v>131</v>
      </c>
      <c r="C62" s="188" t="s">
        <v>133</v>
      </c>
      <c r="E62" s="186">
        <v>360</v>
      </c>
      <c r="F62" s="189">
        <v>50</v>
      </c>
      <c r="G62" s="182">
        <v>33500</v>
      </c>
      <c r="H62" s="182">
        <f t="shared" si="1"/>
        <v>670</v>
      </c>
      <c r="I62" s="163">
        <f t="shared" si="2"/>
        <v>86.395873629916181</v>
      </c>
      <c r="J62" s="68"/>
      <c r="K62" s="62">
        <f t="shared" si="5"/>
        <v>40200</v>
      </c>
      <c r="L62" s="52">
        <f t="shared" si="5"/>
        <v>43550</v>
      </c>
      <c r="M62" s="62">
        <f t="shared" si="5"/>
        <v>46900</v>
      </c>
      <c r="N62" s="52">
        <f t="shared" si="5"/>
        <v>50250</v>
      </c>
      <c r="O62" s="62">
        <f t="shared" si="5"/>
        <v>53600</v>
      </c>
      <c r="P62" s="52">
        <f t="shared" si="5"/>
        <v>56950</v>
      </c>
    </row>
    <row r="63" spans="1:16" hidden="1" x14ac:dyDescent="0.25">
      <c r="A63" s="68">
        <f t="shared" si="4"/>
        <v>61</v>
      </c>
      <c r="B63" s="180" t="s">
        <v>131</v>
      </c>
      <c r="C63" s="188" t="s">
        <v>134</v>
      </c>
      <c r="E63" s="186">
        <v>440</v>
      </c>
      <c r="F63" s="189">
        <v>50</v>
      </c>
      <c r="G63" s="182">
        <v>33500</v>
      </c>
      <c r="H63" s="182">
        <f t="shared" si="1"/>
        <v>670</v>
      </c>
      <c r="I63" s="163">
        <f t="shared" si="2"/>
        <v>86.395873629916181</v>
      </c>
      <c r="J63" s="68"/>
      <c r="K63" s="62">
        <f t="shared" si="5"/>
        <v>40200</v>
      </c>
      <c r="L63" s="52">
        <f t="shared" si="5"/>
        <v>43550</v>
      </c>
      <c r="M63" s="62">
        <f t="shared" si="5"/>
        <v>46900</v>
      </c>
      <c r="N63" s="52">
        <f t="shared" si="5"/>
        <v>50250</v>
      </c>
      <c r="O63" s="62">
        <f t="shared" si="5"/>
        <v>53600</v>
      </c>
      <c r="P63" s="52">
        <f t="shared" si="5"/>
        <v>56950</v>
      </c>
    </row>
    <row r="64" spans="1:16" hidden="1" x14ac:dyDescent="0.25">
      <c r="A64" s="68">
        <f t="shared" si="4"/>
        <v>62</v>
      </c>
      <c r="B64" s="180" t="s">
        <v>131</v>
      </c>
      <c r="C64" s="188" t="s">
        <v>730</v>
      </c>
      <c r="E64" s="181">
        <v>380</v>
      </c>
      <c r="F64" s="189">
        <v>50</v>
      </c>
      <c r="G64" s="182">
        <v>30500</v>
      </c>
      <c r="H64" s="182">
        <f t="shared" si="1"/>
        <v>610</v>
      </c>
      <c r="I64" s="163">
        <f t="shared" si="2"/>
        <v>78.65892972275951</v>
      </c>
      <c r="J64" s="68"/>
      <c r="K64" s="62">
        <f t="shared" si="5"/>
        <v>36600</v>
      </c>
      <c r="L64" s="52">
        <f t="shared" si="5"/>
        <v>39650</v>
      </c>
      <c r="M64" s="62">
        <f t="shared" si="5"/>
        <v>42700</v>
      </c>
      <c r="N64" s="52">
        <f t="shared" si="5"/>
        <v>45750</v>
      </c>
      <c r="O64" s="62">
        <f t="shared" si="5"/>
        <v>48800</v>
      </c>
      <c r="P64" s="52">
        <f t="shared" si="5"/>
        <v>51850</v>
      </c>
    </row>
    <row r="65" spans="1:16" hidden="1" x14ac:dyDescent="0.25">
      <c r="A65" s="68">
        <f t="shared" si="4"/>
        <v>63</v>
      </c>
      <c r="B65" s="180" t="s">
        <v>131</v>
      </c>
      <c r="C65" s="188" t="s">
        <v>135</v>
      </c>
      <c r="E65" s="181">
        <v>380</v>
      </c>
      <c r="F65" s="189">
        <v>50</v>
      </c>
      <c r="G65" s="182">
        <v>30500</v>
      </c>
      <c r="H65" s="182">
        <f t="shared" si="1"/>
        <v>610</v>
      </c>
      <c r="I65" s="163">
        <f t="shared" si="2"/>
        <v>78.65892972275951</v>
      </c>
      <c r="J65" s="68"/>
      <c r="K65" s="62">
        <f t="shared" si="5"/>
        <v>36600</v>
      </c>
      <c r="L65" s="52">
        <f t="shared" si="5"/>
        <v>39650</v>
      </c>
      <c r="M65" s="62">
        <f t="shared" si="5"/>
        <v>42700</v>
      </c>
      <c r="N65" s="52">
        <f t="shared" si="5"/>
        <v>45750</v>
      </c>
      <c r="O65" s="62">
        <f t="shared" si="5"/>
        <v>48800</v>
      </c>
      <c r="P65" s="52">
        <f t="shared" si="5"/>
        <v>51850</v>
      </c>
    </row>
    <row r="66" spans="1:16" hidden="1" x14ac:dyDescent="0.25">
      <c r="A66" s="68">
        <f t="shared" si="4"/>
        <v>64</v>
      </c>
      <c r="B66" s="180" t="s">
        <v>131</v>
      </c>
      <c r="C66" s="188" t="s">
        <v>731</v>
      </c>
      <c r="E66" s="181">
        <v>390</v>
      </c>
      <c r="F66" s="189">
        <v>50</v>
      </c>
      <c r="G66" s="182">
        <v>30500</v>
      </c>
      <c r="H66" s="182">
        <f t="shared" si="1"/>
        <v>610</v>
      </c>
      <c r="I66" s="163">
        <f t="shared" si="2"/>
        <v>78.65892972275951</v>
      </c>
      <c r="J66" s="68"/>
      <c r="K66" s="62">
        <f t="shared" si="5"/>
        <v>36600</v>
      </c>
      <c r="L66" s="52">
        <f t="shared" si="5"/>
        <v>39650</v>
      </c>
      <c r="M66" s="62">
        <f t="shared" si="5"/>
        <v>42700</v>
      </c>
      <c r="N66" s="52">
        <f t="shared" si="5"/>
        <v>45750</v>
      </c>
      <c r="O66" s="62">
        <f t="shared" si="5"/>
        <v>48800</v>
      </c>
      <c r="P66" s="52">
        <f t="shared" si="5"/>
        <v>51850</v>
      </c>
    </row>
    <row r="67" spans="1:16" hidden="1" x14ac:dyDescent="0.25">
      <c r="A67" s="68">
        <f t="shared" si="4"/>
        <v>65</v>
      </c>
      <c r="B67" s="180" t="s">
        <v>131</v>
      </c>
      <c r="C67" s="188" t="s">
        <v>137</v>
      </c>
      <c r="E67" s="181">
        <v>440</v>
      </c>
      <c r="F67" s="189">
        <v>50</v>
      </c>
      <c r="G67" s="182">
        <v>30500</v>
      </c>
      <c r="H67" s="182">
        <f t="shared" si="1"/>
        <v>610</v>
      </c>
      <c r="I67" s="163">
        <f t="shared" si="2"/>
        <v>78.65892972275951</v>
      </c>
      <c r="J67" s="68"/>
      <c r="K67" s="62">
        <f t="shared" si="5"/>
        <v>36600</v>
      </c>
      <c r="L67" s="52">
        <f t="shared" si="5"/>
        <v>39650</v>
      </c>
      <c r="M67" s="62">
        <f t="shared" si="5"/>
        <v>42700</v>
      </c>
      <c r="N67" s="52">
        <f t="shared" si="5"/>
        <v>45750</v>
      </c>
      <c r="O67" s="62">
        <f t="shared" si="5"/>
        <v>48800</v>
      </c>
      <c r="P67" s="52">
        <f t="shared" si="5"/>
        <v>51850</v>
      </c>
    </row>
    <row r="68" spans="1:16" hidden="1" x14ac:dyDescent="0.25">
      <c r="A68" s="68">
        <f t="shared" si="4"/>
        <v>66</v>
      </c>
      <c r="B68" s="180" t="s">
        <v>131</v>
      </c>
      <c r="C68" s="188" t="s">
        <v>805</v>
      </c>
      <c r="E68" s="181">
        <v>310</v>
      </c>
      <c r="F68" s="189">
        <v>50</v>
      </c>
      <c r="G68" s="182">
        <v>27500</v>
      </c>
      <c r="H68" s="182">
        <f t="shared" ref="H68:H114" si="6">G68/F68</f>
        <v>550</v>
      </c>
      <c r="I68" s="163">
        <f t="shared" ref="I68:I131" si="7">H68/H$122*100</f>
        <v>70.921985815602838</v>
      </c>
      <c r="J68" s="68"/>
      <c r="K68" s="62">
        <f t="shared" ref="K68:P110" si="8">$H68*K$2/1000</f>
        <v>33000</v>
      </c>
      <c r="L68" s="52">
        <f t="shared" si="8"/>
        <v>35750</v>
      </c>
      <c r="M68" s="62">
        <f t="shared" si="8"/>
        <v>38500</v>
      </c>
      <c r="N68" s="52">
        <f t="shared" si="8"/>
        <v>41250</v>
      </c>
      <c r="O68" s="62">
        <f t="shared" si="8"/>
        <v>44000</v>
      </c>
      <c r="P68" s="52">
        <f t="shared" si="8"/>
        <v>46750</v>
      </c>
    </row>
    <row r="69" spans="1:16" hidden="1" x14ac:dyDescent="0.25">
      <c r="A69" s="68">
        <f t="shared" ref="A69:A132" si="9">A68+1</f>
        <v>67</v>
      </c>
      <c r="B69" s="180" t="s">
        <v>131</v>
      </c>
      <c r="C69" s="188" t="s">
        <v>138</v>
      </c>
      <c r="E69" s="181">
        <v>340</v>
      </c>
      <c r="F69" s="189">
        <v>50</v>
      </c>
      <c r="G69" s="182">
        <v>27500</v>
      </c>
      <c r="H69" s="182">
        <f t="shared" si="6"/>
        <v>550</v>
      </c>
      <c r="I69" s="163">
        <f t="shared" si="7"/>
        <v>70.921985815602838</v>
      </c>
      <c r="J69" s="68"/>
      <c r="K69" s="62">
        <f t="shared" si="8"/>
        <v>33000</v>
      </c>
      <c r="L69" s="52">
        <f t="shared" si="8"/>
        <v>35750</v>
      </c>
      <c r="M69" s="62">
        <f t="shared" si="8"/>
        <v>38500</v>
      </c>
      <c r="N69" s="52">
        <f t="shared" si="8"/>
        <v>41250</v>
      </c>
      <c r="O69" s="62">
        <f t="shared" si="8"/>
        <v>44000</v>
      </c>
      <c r="P69" s="52">
        <f t="shared" si="8"/>
        <v>46750</v>
      </c>
    </row>
    <row r="70" spans="1:16" hidden="1" x14ac:dyDescent="0.25">
      <c r="A70" s="68">
        <f t="shared" si="9"/>
        <v>68</v>
      </c>
      <c r="B70" s="180" t="s">
        <v>131</v>
      </c>
      <c r="C70" s="188" t="s">
        <v>835</v>
      </c>
      <c r="E70" s="181">
        <v>350</v>
      </c>
      <c r="F70" s="189">
        <v>50</v>
      </c>
      <c r="G70" s="182">
        <v>27500</v>
      </c>
      <c r="H70" s="182">
        <f t="shared" si="6"/>
        <v>550</v>
      </c>
      <c r="I70" s="163">
        <f t="shared" si="7"/>
        <v>70.921985815602838</v>
      </c>
      <c r="J70" s="68"/>
      <c r="K70" s="62">
        <f t="shared" si="8"/>
        <v>33000</v>
      </c>
      <c r="L70" s="52">
        <f t="shared" si="8"/>
        <v>35750</v>
      </c>
      <c r="M70" s="62">
        <f t="shared" si="8"/>
        <v>38500</v>
      </c>
      <c r="N70" s="52">
        <f t="shared" si="8"/>
        <v>41250</v>
      </c>
      <c r="O70" s="62">
        <f t="shared" si="8"/>
        <v>44000</v>
      </c>
      <c r="P70" s="52">
        <f t="shared" si="8"/>
        <v>46750</v>
      </c>
    </row>
    <row r="71" spans="1:16" hidden="1" x14ac:dyDescent="0.25">
      <c r="A71" s="68">
        <f t="shared" si="9"/>
        <v>69</v>
      </c>
      <c r="B71" s="180" t="s">
        <v>131</v>
      </c>
      <c r="C71" s="188" t="s">
        <v>806</v>
      </c>
      <c r="E71" s="181">
        <v>370</v>
      </c>
      <c r="F71" s="189">
        <v>50</v>
      </c>
      <c r="G71" s="182">
        <v>27500</v>
      </c>
      <c r="H71" s="182">
        <f t="shared" si="6"/>
        <v>550</v>
      </c>
      <c r="I71" s="163">
        <f t="shared" si="7"/>
        <v>70.921985815602838</v>
      </c>
      <c r="J71" s="68"/>
      <c r="K71" s="62">
        <f t="shared" si="8"/>
        <v>33000</v>
      </c>
      <c r="L71" s="52">
        <f t="shared" si="8"/>
        <v>35750</v>
      </c>
      <c r="M71" s="62">
        <f t="shared" si="8"/>
        <v>38500</v>
      </c>
      <c r="N71" s="52">
        <f t="shared" si="8"/>
        <v>41250</v>
      </c>
      <c r="O71" s="62">
        <f t="shared" si="8"/>
        <v>44000</v>
      </c>
      <c r="P71" s="52">
        <f t="shared" si="8"/>
        <v>46750</v>
      </c>
    </row>
    <row r="72" spans="1:16" hidden="1" x14ac:dyDescent="0.25">
      <c r="A72" s="68">
        <f t="shared" si="9"/>
        <v>70</v>
      </c>
      <c r="B72" s="180" t="s">
        <v>131</v>
      </c>
      <c r="C72" s="188" t="s">
        <v>807</v>
      </c>
      <c r="E72" s="181" t="s">
        <v>808</v>
      </c>
      <c r="F72" s="189">
        <v>50</v>
      </c>
      <c r="G72" s="182">
        <v>21900</v>
      </c>
      <c r="H72" s="182">
        <f t="shared" si="6"/>
        <v>438</v>
      </c>
      <c r="I72" s="163">
        <f t="shared" si="7"/>
        <v>56.479690522243708</v>
      </c>
      <c r="J72" s="68"/>
      <c r="K72" s="62">
        <f t="shared" si="8"/>
        <v>26280</v>
      </c>
      <c r="L72" s="52">
        <f t="shared" si="8"/>
        <v>28470</v>
      </c>
      <c r="M72" s="62">
        <f t="shared" si="8"/>
        <v>30660</v>
      </c>
      <c r="N72" s="52">
        <f t="shared" si="8"/>
        <v>32850</v>
      </c>
      <c r="O72" s="62">
        <f t="shared" si="8"/>
        <v>35040</v>
      </c>
      <c r="P72" s="52">
        <f t="shared" si="8"/>
        <v>37230</v>
      </c>
    </row>
    <row r="73" spans="1:16" hidden="1" x14ac:dyDescent="0.25">
      <c r="A73" s="68">
        <f t="shared" si="9"/>
        <v>71</v>
      </c>
      <c r="B73" s="180" t="s">
        <v>131</v>
      </c>
      <c r="C73" s="188" t="s">
        <v>140</v>
      </c>
      <c r="E73" s="181" t="s">
        <v>809</v>
      </c>
      <c r="F73" s="189">
        <v>50</v>
      </c>
      <c r="G73" s="182">
        <v>21900</v>
      </c>
      <c r="H73" s="182">
        <f t="shared" si="6"/>
        <v>438</v>
      </c>
      <c r="I73" s="163">
        <f t="shared" si="7"/>
        <v>56.479690522243708</v>
      </c>
      <c r="J73" s="68"/>
      <c r="K73" s="62">
        <f t="shared" si="8"/>
        <v>26280</v>
      </c>
      <c r="L73" s="52">
        <f t="shared" si="8"/>
        <v>28470</v>
      </c>
      <c r="M73" s="62">
        <f t="shared" si="8"/>
        <v>30660</v>
      </c>
      <c r="N73" s="52">
        <f t="shared" si="8"/>
        <v>32850</v>
      </c>
      <c r="O73" s="62">
        <f t="shared" si="8"/>
        <v>35040</v>
      </c>
      <c r="P73" s="52">
        <f t="shared" si="8"/>
        <v>37230</v>
      </c>
    </row>
    <row r="74" spans="1:16" hidden="1" x14ac:dyDescent="0.25">
      <c r="A74" s="68">
        <f t="shared" si="9"/>
        <v>72</v>
      </c>
      <c r="B74" s="180" t="s">
        <v>131</v>
      </c>
      <c r="C74" s="188" t="s">
        <v>810</v>
      </c>
      <c r="E74" s="181" t="s">
        <v>811</v>
      </c>
      <c r="F74" s="189">
        <v>50</v>
      </c>
      <c r="G74" s="182">
        <v>21900</v>
      </c>
      <c r="H74" s="182">
        <f t="shared" si="6"/>
        <v>438</v>
      </c>
      <c r="I74" s="163">
        <f t="shared" si="7"/>
        <v>56.479690522243708</v>
      </c>
      <c r="J74" s="68"/>
      <c r="K74" s="62">
        <f t="shared" si="8"/>
        <v>26280</v>
      </c>
      <c r="L74" s="52">
        <f t="shared" si="8"/>
        <v>28470</v>
      </c>
      <c r="M74" s="62">
        <f t="shared" si="8"/>
        <v>30660</v>
      </c>
      <c r="N74" s="52">
        <f t="shared" si="8"/>
        <v>32850</v>
      </c>
      <c r="O74" s="62">
        <f t="shared" si="8"/>
        <v>35040</v>
      </c>
      <c r="P74" s="52">
        <f t="shared" si="8"/>
        <v>37230</v>
      </c>
    </row>
    <row r="75" spans="1:16" hidden="1" x14ac:dyDescent="0.25">
      <c r="A75" s="68">
        <f t="shared" si="9"/>
        <v>73</v>
      </c>
      <c r="B75" s="180" t="s">
        <v>131</v>
      </c>
      <c r="C75" s="180" t="s">
        <v>141</v>
      </c>
      <c r="E75" s="181" t="s">
        <v>812</v>
      </c>
      <c r="F75" s="190">
        <v>50</v>
      </c>
      <c r="G75" s="182">
        <v>19900</v>
      </c>
      <c r="H75" s="182">
        <f t="shared" si="6"/>
        <v>398</v>
      </c>
      <c r="I75" s="163">
        <f t="shared" si="7"/>
        <v>51.3217279174726</v>
      </c>
      <c r="J75" s="68"/>
      <c r="K75" s="62">
        <f t="shared" si="8"/>
        <v>23880</v>
      </c>
      <c r="L75" s="52">
        <f t="shared" si="8"/>
        <v>25870</v>
      </c>
      <c r="M75" s="62">
        <f t="shared" si="8"/>
        <v>27860</v>
      </c>
      <c r="N75" s="52">
        <f t="shared" si="8"/>
        <v>29850</v>
      </c>
      <c r="O75" s="62">
        <f t="shared" si="8"/>
        <v>31840</v>
      </c>
      <c r="P75" s="52">
        <f t="shared" si="8"/>
        <v>33830</v>
      </c>
    </row>
    <row r="76" spans="1:16" hidden="1" x14ac:dyDescent="0.25">
      <c r="A76" s="68">
        <f t="shared" si="9"/>
        <v>74</v>
      </c>
      <c r="B76" s="180" t="s">
        <v>131</v>
      </c>
      <c r="C76" s="188" t="s">
        <v>143</v>
      </c>
      <c r="E76" s="181" t="s">
        <v>813</v>
      </c>
      <c r="F76" s="189">
        <v>50</v>
      </c>
      <c r="G76" s="182">
        <v>19900</v>
      </c>
      <c r="H76" s="182">
        <f t="shared" si="6"/>
        <v>398</v>
      </c>
      <c r="I76" s="163">
        <f t="shared" si="7"/>
        <v>51.3217279174726</v>
      </c>
      <c r="J76" s="68"/>
      <c r="K76" s="62">
        <f t="shared" si="8"/>
        <v>23880</v>
      </c>
      <c r="L76" s="52">
        <f t="shared" si="8"/>
        <v>25870</v>
      </c>
      <c r="M76" s="62">
        <f t="shared" si="8"/>
        <v>27860</v>
      </c>
      <c r="N76" s="52">
        <f t="shared" si="8"/>
        <v>29850</v>
      </c>
      <c r="O76" s="62">
        <f t="shared" si="8"/>
        <v>31840</v>
      </c>
      <c r="P76" s="52">
        <f t="shared" si="8"/>
        <v>33830</v>
      </c>
    </row>
    <row r="77" spans="1:16" hidden="1" x14ac:dyDescent="0.25">
      <c r="A77" s="68">
        <f t="shared" si="9"/>
        <v>75</v>
      </c>
      <c r="B77" s="180" t="s">
        <v>131</v>
      </c>
      <c r="C77" s="180" t="s">
        <v>142</v>
      </c>
      <c r="E77" s="181">
        <v>390</v>
      </c>
      <c r="F77" s="190">
        <v>50</v>
      </c>
      <c r="G77" s="182">
        <v>18900</v>
      </c>
      <c r="H77" s="182">
        <f t="shared" si="6"/>
        <v>378</v>
      </c>
      <c r="I77" s="163">
        <f t="shared" si="7"/>
        <v>48.742746615087043</v>
      </c>
      <c r="J77" s="68"/>
      <c r="K77" s="62">
        <f t="shared" si="8"/>
        <v>22680</v>
      </c>
      <c r="L77" s="52">
        <f t="shared" si="8"/>
        <v>24570</v>
      </c>
      <c r="M77" s="62">
        <f t="shared" si="8"/>
        <v>26460</v>
      </c>
      <c r="N77" s="52">
        <f t="shared" si="8"/>
        <v>28350</v>
      </c>
      <c r="O77" s="62">
        <f t="shared" si="8"/>
        <v>30240</v>
      </c>
      <c r="P77" s="52">
        <f t="shared" si="8"/>
        <v>32130</v>
      </c>
    </row>
    <row r="78" spans="1:16" hidden="1" x14ac:dyDescent="0.25">
      <c r="A78" s="68">
        <f t="shared" si="9"/>
        <v>76</v>
      </c>
      <c r="B78" s="180" t="s">
        <v>179</v>
      </c>
      <c r="C78" s="180" t="s">
        <v>68</v>
      </c>
      <c r="E78" s="181">
        <v>390</v>
      </c>
      <c r="F78" s="190">
        <v>50</v>
      </c>
      <c r="G78" s="182">
        <v>33500</v>
      </c>
      <c r="H78" s="182">
        <f t="shared" si="6"/>
        <v>670</v>
      </c>
      <c r="I78" s="163">
        <f t="shared" si="7"/>
        <v>86.395873629916181</v>
      </c>
      <c r="J78" s="68"/>
      <c r="K78" s="62">
        <f t="shared" si="8"/>
        <v>40200</v>
      </c>
      <c r="L78" s="52">
        <f t="shared" si="8"/>
        <v>43550</v>
      </c>
      <c r="M78" s="62">
        <f t="shared" si="8"/>
        <v>46900</v>
      </c>
      <c r="N78" s="52">
        <f t="shared" si="8"/>
        <v>50250</v>
      </c>
      <c r="O78" s="62">
        <f t="shared" si="8"/>
        <v>53600</v>
      </c>
      <c r="P78" s="52">
        <f t="shared" si="8"/>
        <v>56950</v>
      </c>
    </row>
    <row r="79" spans="1:16" hidden="1" x14ac:dyDescent="0.25">
      <c r="A79" s="68">
        <f t="shared" si="9"/>
        <v>77</v>
      </c>
      <c r="B79" s="180" t="s">
        <v>179</v>
      </c>
      <c r="C79" s="180" t="s">
        <v>711</v>
      </c>
      <c r="D79" t="s">
        <v>958</v>
      </c>
      <c r="E79" s="181">
        <v>330</v>
      </c>
      <c r="F79" s="190">
        <v>50</v>
      </c>
      <c r="G79" s="182">
        <v>32900</v>
      </c>
      <c r="H79" s="182">
        <f t="shared" si="6"/>
        <v>658</v>
      </c>
      <c r="I79" s="163">
        <f t="shared" si="7"/>
        <v>84.848484848484844</v>
      </c>
      <c r="J79" s="68"/>
      <c r="K79" s="62">
        <f t="shared" si="8"/>
        <v>39480</v>
      </c>
      <c r="L79" s="52">
        <f t="shared" si="8"/>
        <v>42770</v>
      </c>
      <c r="M79" s="62">
        <f t="shared" si="8"/>
        <v>46060</v>
      </c>
      <c r="N79" s="52">
        <f t="shared" si="8"/>
        <v>49350</v>
      </c>
      <c r="O79" s="62">
        <f t="shared" si="8"/>
        <v>52640</v>
      </c>
      <c r="P79" s="52">
        <f t="shared" si="8"/>
        <v>55930</v>
      </c>
    </row>
    <row r="80" spans="1:16" hidden="1" x14ac:dyDescent="0.25">
      <c r="A80" s="68">
        <f t="shared" si="9"/>
        <v>78</v>
      </c>
      <c r="B80" s="180" t="s">
        <v>179</v>
      </c>
      <c r="C80" s="180" t="s">
        <v>852</v>
      </c>
      <c r="D80" t="s">
        <v>957</v>
      </c>
      <c r="E80" s="181">
        <v>370</v>
      </c>
      <c r="F80" s="190">
        <v>50</v>
      </c>
      <c r="G80" s="182">
        <v>32900</v>
      </c>
      <c r="H80" s="182">
        <f t="shared" si="6"/>
        <v>658</v>
      </c>
      <c r="I80" s="163">
        <f t="shared" si="7"/>
        <v>84.848484848484844</v>
      </c>
      <c r="J80" s="68"/>
      <c r="K80" s="62">
        <f t="shared" si="8"/>
        <v>39480</v>
      </c>
      <c r="L80" s="52">
        <f t="shared" si="8"/>
        <v>42770</v>
      </c>
      <c r="M80" s="62">
        <f t="shared" si="8"/>
        <v>46060</v>
      </c>
      <c r="N80" s="52">
        <f t="shared" si="8"/>
        <v>49350</v>
      </c>
      <c r="O80" s="62">
        <f t="shared" si="8"/>
        <v>52640</v>
      </c>
      <c r="P80" s="52">
        <f t="shared" si="8"/>
        <v>55930</v>
      </c>
    </row>
    <row r="81" spans="1:16" hidden="1" x14ac:dyDescent="0.25">
      <c r="A81" s="68">
        <f t="shared" si="9"/>
        <v>79</v>
      </c>
      <c r="B81" s="180" t="s">
        <v>179</v>
      </c>
      <c r="C81" s="180" t="s">
        <v>814</v>
      </c>
      <c r="E81" s="181">
        <v>460</v>
      </c>
      <c r="F81" s="190">
        <v>50</v>
      </c>
      <c r="G81" s="182">
        <v>32900</v>
      </c>
      <c r="H81" s="182">
        <f t="shared" si="6"/>
        <v>658</v>
      </c>
      <c r="I81" s="163">
        <f t="shared" si="7"/>
        <v>84.848484848484844</v>
      </c>
      <c r="J81" s="68"/>
      <c r="K81" s="62">
        <f t="shared" si="8"/>
        <v>39480</v>
      </c>
      <c r="L81" s="52">
        <f t="shared" si="8"/>
        <v>42770</v>
      </c>
      <c r="M81" s="62">
        <f t="shared" si="8"/>
        <v>46060</v>
      </c>
      <c r="N81" s="52">
        <f t="shared" si="8"/>
        <v>49350</v>
      </c>
      <c r="O81" s="62">
        <f t="shared" si="8"/>
        <v>52640</v>
      </c>
      <c r="P81" s="52">
        <f t="shared" si="8"/>
        <v>55930</v>
      </c>
    </row>
    <row r="82" spans="1:16" hidden="1" x14ac:dyDescent="0.25">
      <c r="A82" s="68">
        <f t="shared" si="9"/>
        <v>80</v>
      </c>
      <c r="B82" s="180" t="s">
        <v>179</v>
      </c>
      <c r="C82" s="180" t="s">
        <v>64</v>
      </c>
      <c r="E82" s="181">
        <v>310</v>
      </c>
      <c r="F82" s="190">
        <v>50</v>
      </c>
      <c r="G82" s="182">
        <v>31800</v>
      </c>
      <c r="H82" s="182">
        <f t="shared" si="6"/>
        <v>636</v>
      </c>
      <c r="I82" s="163">
        <f t="shared" si="7"/>
        <v>82.011605415860728</v>
      </c>
      <c r="J82" s="68"/>
      <c r="K82" s="62">
        <f t="shared" si="8"/>
        <v>38160</v>
      </c>
      <c r="L82" s="52">
        <f t="shared" si="8"/>
        <v>41340</v>
      </c>
      <c r="M82" s="62">
        <f t="shared" si="8"/>
        <v>44520</v>
      </c>
      <c r="N82" s="52">
        <f t="shared" si="8"/>
        <v>47700</v>
      </c>
      <c r="O82" s="62">
        <f t="shared" si="8"/>
        <v>50880</v>
      </c>
      <c r="P82" s="52">
        <f t="shared" si="8"/>
        <v>54060</v>
      </c>
    </row>
    <row r="83" spans="1:16" hidden="1" x14ac:dyDescent="0.25">
      <c r="A83" s="68">
        <f t="shared" si="9"/>
        <v>81</v>
      </c>
      <c r="B83" s="180" t="s">
        <v>179</v>
      </c>
      <c r="C83" s="180" t="s">
        <v>67</v>
      </c>
      <c r="E83" s="181">
        <v>360</v>
      </c>
      <c r="F83" s="190">
        <v>50</v>
      </c>
      <c r="G83" s="182">
        <v>31800</v>
      </c>
      <c r="H83" s="182">
        <f t="shared" si="6"/>
        <v>636</v>
      </c>
      <c r="I83" s="163">
        <f t="shared" si="7"/>
        <v>82.011605415860728</v>
      </c>
      <c r="J83" s="68"/>
      <c r="K83" s="62">
        <f t="shared" si="8"/>
        <v>38160</v>
      </c>
      <c r="L83" s="52">
        <f t="shared" si="8"/>
        <v>41340</v>
      </c>
      <c r="M83" s="62">
        <f t="shared" si="8"/>
        <v>44520</v>
      </c>
      <c r="N83" s="52">
        <f t="shared" si="8"/>
        <v>47700</v>
      </c>
      <c r="O83" s="62">
        <f t="shared" si="8"/>
        <v>50880</v>
      </c>
      <c r="P83" s="52">
        <f t="shared" si="8"/>
        <v>54060</v>
      </c>
    </row>
    <row r="84" spans="1:16" hidden="1" x14ac:dyDescent="0.25">
      <c r="A84" s="68">
        <f t="shared" si="9"/>
        <v>82</v>
      </c>
      <c r="B84" s="180" t="s">
        <v>179</v>
      </c>
      <c r="C84" s="180" t="s">
        <v>46</v>
      </c>
      <c r="E84" s="181">
        <v>380</v>
      </c>
      <c r="F84" s="190">
        <v>50</v>
      </c>
      <c r="G84" s="182">
        <v>31800</v>
      </c>
      <c r="H84" s="182">
        <f t="shared" si="6"/>
        <v>636</v>
      </c>
      <c r="I84" s="163">
        <f t="shared" si="7"/>
        <v>82.011605415860728</v>
      </c>
      <c r="J84" s="68"/>
      <c r="K84" s="62">
        <f t="shared" si="8"/>
        <v>38160</v>
      </c>
      <c r="L84" s="52">
        <f t="shared" si="8"/>
        <v>41340</v>
      </c>
      <c r="M84" s="62">
        <f t="shared" si="8"/>
        <v>44520</v>
      </c>
      <c r="N84" s="52">
        <f t="shared" si="8"/>
        <v>47700</v>
      </c>
      <c r="O84" s="62">
        <f t="shared" si="8"/>
        <v>50880</v>
      </c>
      <c r="P84" s="52">
        <f t="shared" si="8"/>
        <v>54060</v>
      </c>
    </row>
    <row r="85" spans="1:16" hidden="1" x14ac:dyDescent="0.25">
      <c r="A85" s="68">
        <f t="shared" si="9"/>
        <v>83</v>
      </c>
      <c r="B85" s="180" t="s">
        <v>179</v>
      </c>
      <c r="C85" s="180" t="s">
        <v>815</v>
      </c>
      <c r="E85" s="181">
        <v>410</v>
      </c>
      <c r="F85" s="190">
        <v>50</v>
      </c>
      <c r="G85" s="182">
        <v>31800</v>
      </c>
      <c r="H85" s="182">
        <f t="shared" si="6"/>
        <v>636</v>
      </c>
      <c r="I85" s="163">
        <f t="shared" si="7"/>
        <v>82.011605415860728</v>
      </c>
      <c r="J85" s="68"/>
      <c r="K85" s="62">
        <f t="shared" si="8"/>
        <v>38160</v>
      </c>
      <c r="L85" s="52">
        <f t="shared" si="8"/>
        <v>41340</v>
      </c>
      <c r="M85" s="62">
        <f t="shared" si="8"/>
        <v>44520</v>
      </c>
      <c r="N85" s="52">
        <f t="shared" si="8"/>
        <v>47700</v>
      </c>
      <c r="O85" s="62">
        <f t="shared" si="8"/>
        <v>50880</v>
      </c>
      <c r="P85" s="52">
        <f t="shared" si="8"/>
        <v>54060</v>
      </c>
    </row>
    <row r="86" spans="1:16" hidden="1" x14ac:dyDescent="0.25">
      <c r="A86" s="68">
        <f t="shared" si="9"/>
        <v>84</v>
      </c>
      <c r="B86" s="180" t="s">
        <v>179</v>
      </c>
      <c r="C86" s="180" t="s">
        <v>816</v>
      </c>
      <c r="E86" s="181">
        <v>450</v>
      </c>
      <c r="F86" s="190">
        <v>50</v>
      </c>
      <c r="G86" s="182">
        <v>31800</v>
      </c>
      <c r="H86" s="182">
        <f t="shared" si="6"/>
        <v>636</v>
      </c>
      <c r="I86" s="163">
        <f t="shared" si="7"/>
        <v>82.011605415860728</v>
      </c>
      <c r="J86" s="68"/>
      <c r="K86" s="62">
        <f t="shared" si="8"/>
        <v>38160</v>
      </c>
      <c r="L86" s="52">
        <f t="shared" si="8"/>
        <v>41340</v>
      </c>
      <c r="M86" s="62">
        <f t="shared" si="8"/>
        <v>44520</v>
      </c>
      <c r="N86" s="52">
        <f t="shared" si="8"/>
        <v>47700</v>
      </c>
      <c r="O86" s="62">
        <f t="shared" si="8"/>
        <v>50880</v>
      </c>
      <c r="P86" s="52">
        <f t="shared" si="8"/>
        <v>54060</v>
      </c>
    </row>
    <row r="87" spans="1:16" hidden="1" x14ac:dyDescent="0.25">
      <c r="A87" s="68">
        <f t="shared" si="9"/>
        <v>85</v>
      </c>
      <c r="B87" s="180" t="s">
        <v>179</v>
      </c>
      <c r="C87" s="180" t="s">
        <v>817</v>
      </c>
      <c r="E87" s="181">
        <v>310</v>
      </c>
      <c r="F87" s="190">
        <v>50</v>
      </c>
      <c r="G87" s="182">
        <v>29900</v>
      </c>
      <c r="H87" s="182">
        <f t="shared" si="6"/>
        <v>598</v>
      </c>
      <c r="I87" s="163">
        <f t="shared" si="7"/>
        <v>77.111540941328172</v>
      </c>
      <c r="J87" s="68"/>
      <c r="K87" s="62">
        <f t="shared" si="8"/>
        <v>35880</v>
      </c>
      <c r="L87" s="52">
        <f t="shared" si="8"/>
        <v>38870</v>
      </c>
      <c r="M87" s="62">
        <f t="shared" si="8"/>
        <v>41860</v>
      </c>
      <c r="N87" s="52">
        <f t="shared" si="8"/>
        <v>44850</v>
      </c>
      <c r="O87" s="62">
        <f t="shared" si="8"/>
        <v>47840</v>
      </c>
      <c r="P87" s="52">
        <f t="shared" si="8"/>
        <v>50830</v>
      </c>
    </row>
    <row r="88" spans="1:16" hidden="1" x14ac:dyDescent="0.25">
      <c r="A88" s="68">
        <f t="shared" si="9"/>
        <v>86</v>
      </c>
      <c r="B88" s="180" t="s">
        <v>179</v>
      </c>
      <c r="C88" s="191" t="s">
        <v>818</v>
      </c>
      <c r="E88" s="181">
        <v>360</v>
      </c>
      <c r="F88" s="190">
        <v>50</v>
      </c>
      <c r="G88" s="182">
        <v>29900</v>
      </c>
      <c r="H88" s="182">
        <f t="shared" si="6"/>
        <v>598</v>
      </c>
      <c r="I88" s="163">
        <f t="shared" si="7"/>
        <v>77.111540941328172</v>
      </c>
      <c r="J88" s="68"/>
      <c r="K88" s="62">
        <f t="shared" si="8"/>
        <v>35880</v>
      </c>
      <c r="L88" s="52">
        <f t="shared" si="8"/>
        <v>38870</v>
      </c>
      <c r="M88" s="62">
        <f t="shared" si="8"/>
        <v>41860</v>
      </c>
      <c r="N88" s="52">
        <f t="shared" si="8"/>
        <v>44850</v>
      </c>
      <c r="O88" s="62">
        <f t="shared" si="8"/>
        <v>47840</v>
      </c>
      <c r="P88" s="52">
        <f t="shared" si="8"/>
        <v>50830</v>
      </c>
    </row>
    <row r="89" spans="1:16" hidden="1" x14ac:dyDescent="0.25">
      <c r="A89" s="68">
        <f t="shared" si="9"/>
        <v>87</v>
      </c>
      <c r="B89" s="180" t="s">
        <v>179</v>
      </c>
      <c r="C89" s="180" t="s">
        <v>819</v>
      </c>
      <c r="E89" s="181">
        <v>380</v>
      </c>
      <c r="F89" s="190">
        <v>50</v>
      </c>
      <c r="G89" s="182">
        <v>29900</v>
      </c>
      <c r="H89" s="182">
        <f t="shared" si="6"/>
        <v>598</v>
      </c>
      <c r="I89" s="163">
        <f t="shared" si="7"/>
        <v>77.111540941328172</v>
      </c>
      <c r="J89" s="68"/>
      <c r="K89" s="62">
        <f t="shared" si="8"/>
        <v>35880</v>
      </c>
      <c r="L89" s="52">
        <f t="shared" si="8"/>
        <v>38870</v>
      </c>
      <c r="M89" s="62">
        <f t="shared" si="8"/>
        <v>41860</v>
      </c>
      <c r="N89" s="52">
        <f t="shared" si="8"/>
        <v>44850</v>
      </c>
      <c r="O89" s="62">
        <f t="shared" si="8"/>
        <v>47840</v>
      </c>
      <c r="P89" s="52">
        <f t="shared" si="8"/>
        <v>50830</v>
      </c>
    </row>
    <row r="90" spans="1:16" hidden="1" x14ac:dyDescent="0.25">
      <c r="A90" s="68">
        <f t="shared" si="9"/>
        <v>88</v>
      </c>
      <c r="B90" s="180" t="s">
        <v>179</v>
      </c>
      <c r="C90" s="180" t="s">
        <v>180</v>
      </c>
      <c r="E90" s="181">
        <v>420</v>
      </c>
      <c r="F90" s="190">
        <v>50</v>
      </c>
      <c r="G90" s="182">
        <v>29900</v>
      </c>
      <c r="H90" s="182">
        <f t="shared" si="6"/>
        <v>598</v>
      </c>
      <c r="I90" s="163">
        <f t="shared" si="7"/>
        <v>77.111540941328172</v>
      </c>
      <c r="J90" s="68"/>
      <c r="K90" s="62">
        <f t="shared" si="8"/>
        <v>35880</v>
      </c>
      <c r="L90" s="52">
        <f t="shared" si="8"/>
        <v>38870</v>
      </c>
      <c r="M90" s="62">
        <f t="shared" si="8"/>
        <v>41860</v>
      </c>
      <c r="N90" s="52">
        <f t="shared" si="8"/>
        <v>44850</v>
      </c>
      <c r="O90" s="62">
        <f t="shared" si="8"/>
        <v>47840</v>
      </c>
      <c r="P90" s="52">
        <f t="shared" si="8"/>
        <v>50830</v>
      </c>
    </row>
    <row r="91" spans="1:16" hidden="1" x14ac:dyDescent="0.25">
      <c r="A91" s="68">
        <f t="shared" si="9"/>
        <v>89</v>
      </c>
      <c r="B91" s="180" t="s">
        <v>179</v>
      </c>
      <c r="C91" s="180" t="s">
        <v>183</v>
      </c>
      <c r="E91" s="181">
        <v>350</v>
      </c>
      <c r="F91" s="190">
        <v>50</v>
      </c>
      <c r="G91" s="182">
        <v>25400</v>
      </c>
      <c r="H91" s="182">
        <f t="shared" si="6"/>
        <v>508</v>
      </c>
      <c r="I91" s="163">
        <f t="shared" si="7"/>
        <v>65.506125080593165</v>
      </c>
      <c r="J91" s="68"/>
      <c r="K91" s="62">
        <f t="shared" si="8"/>
        <v>30480</v>
      </c>
      <c r="L91" s="52">
        <f t="shared" si="8"/>
        <v>33020</v>
      </c>
      <c r="M91" s="62">
        <f t="shared" si="8"/>
        <v>35560</v>
      </c>
      <c r="N91" s="52">
        <f t="shared" si="8"/>
        <v>38100</v>
      </c>
      <c r="O91" s="62">
        <f t="shared" si="8"/>
        <v>40640</v>
      </c>
      <c r="P91" s="52">
        <f t="shared" si="8"/>
        <v>43180</v>
      </c>
    </row>
    <row r="92" spans="1:16" hidden="1" x14ac:dyDescent="0.25">
      <c r="A92" s="68">
        <f t="shared" si="9"/>
        <v>90</v>
      </c>
      <c r="B92" s="180" t="s">
        <v>179</v>
      </c>
      <c r="C92" s="180" t="s">
        <v>820</v>
      </c>
      <c r="E92" s="181">
        <v>350</v>
      </c>
      <c r="F92" s="190">
        <v>50</v>
      </c>
      <c r="G92" s="182">
        <v>25400</v>
      </c>
      <c r="H92" s="182">
        <f t="shared" si="6"/>
        <v>508</v>
      </c>
      <c r="I92" s="163">
        <f t="shared" si="7"/>
        <v>65.506125080593165</v>
      </c>
      <c r="J92" s="68"/>
      <c r="K92" s="62">
        <f t="shared" si="8"/>
        <v>30480</v>
      </c>
      <c r="L92" s="52">
        <f t="shared" si="8"/>
        <v>33020</v>
      </c>
      <c r="M92" s="62">
        <f t="shared" si="8"/>
        <v>35560</v>
      </c>
      <c r="N92" s="52">
        <f t="shared" si="8"/>
        <v>38100</v>
      </c>
      <c r="O92" s="62">
        <f t="shared" si="8"/>
        <v>40640</v>
      </c>
      <c r="P92" s="52">
        <f t="shared" si="8"/>
        <v>43180</v>
      </c>
    </row>
    <row r="93" spans="1:16" hidden="1" x14ac:dyDescent="0.25">
      <c r="A93" s="68">
        <f t="shared" si="9"/>
        <v>91</v>
      </c>
      <c r="B93" s="180" t="s">
        <v>179</v>
      </c>
      <c r="C93" s="180" t="s">
        <v>185</v>
      </c>
      <c r="E93" s="181">
        <v>400</v>
      </c>
      <c r="F93" s="190">
        <v>50</v>
      </c>
      <c r="G93" s="182">
        <v>25400</v>
      </c>
      <c r="H93" s="182">
        <f t="shared" si="6"/>
        <v>508</v>
      </c>
      <c r="I93" s="163">
        <f t="shared" si="7"/>
        <v>65.506125080593165</v>
      </c>
      <c r="J93" s="68"/>
      <c r="K93" s="62">
        <f t="shared" si="8"/>
        <v>30480</v>
      </c>
      <c r="L93" s="52">
        <f t="shared" si="8"/>
        <v>33020</v>
      </c>
      <c r="M93" s="62">
        <f t="shared" si="8"/>
        <v>35560</v>
      </c>
      <c r="N93" s="52">
        <f t="shared" si="8"/>
        <v>38100</v>
      </c>
      <c r="O93" s="62">
        <f t="shared" si="8"/>
        <v>40640</v>
      </c>
      <c r="P93" s="52">
        <f t="shared" si="8"/>
        <v>43180</v>
      </c>
    </row>
    <row r="94" spans="1:16" hidden="1" x14ac:dyDescent="0.25">
      <c r="A94" s="68">
        <f t="shared" si="9"/>
        <v>92</v>
      </c>
      <c r="B94" s="180" t="s">
        <v>179</v>
      </c>
      <c r="C94" s="180" t="s">
        <v>189</v>
      </c>
      <c r="E94" s="181">
        <v>250</v>
      </c>
      <c r="F94" s="190">
        <v>50</v>
      </c>
      <c r="G94" s="182">
        <v>22350</v>
      </c>
      <c r="H94" s="182">
        <f t="shared" si="6"/>
        <v>447</v>
      </c>
      <c r="I94" s="163">
        <f t="shared" si="7"/>
        <v>57.640232108317214</v>
      </c>
      <c r="J94" s="68"/>
      <c r="K94" s="62">
        <f t="shared" si="8"/>
        <v>26820</v>
      </c>
      <c r="L94" s="52">
        <f t="shared" si="8"/>
        <v>29055</v>
      </c>
      <c r="M94" s="62">
        <f t="shared" si="8"/>
        <v>31290</v>
      </c>
      <c r="N94" s="52">
        <f t="shared" si="8"/>
        <v>33525</v>
      </c>
      <c r="O94" s="62">
        <f t="shared" si="8"/>
        <v>35760</v>
      </c>
      <c r="P94" s="52">
        <f t="shared" si="8"/>
        <v>37995</v>
      </c>
    </row>
    <row r="95" spans="1:16" hidden="1" x14ac:dyDescent="0.25">
      <c r="A95" s="68">
        <f t="shared" si="9"/>
        <v>93</v>
      </c>
      <c r="B95" s="180" t="s">
        <v>179</v>
      </c>
      <c r="C95" s="180" t="s">
        <v>821</v>
      </c>
      <c r="E95" s="181">
        <v>300</v>
      </c>
      <c r="F95" s="190">
        <v>50</v>
      </c>
      <c r="G95" s="182">
        <v>22350</v>
      </c>
      <c r="H95" s="182">
        <f t="shared" si="6"/>
        <v>447</v>
      </c>
      <c r="I95" s="163">
        <f t="shared" si="7"/>
        <v>57.640232108317214</v>
      </c>
      <c r="J95" s="68"/>
      <c r="K95" s="62">
        <f t="shared" si="8"/>
        <v>26820</v>
      </c>
      <c r="L95" s="52">
        <f t="shared" si="8"/>
        <v>29055</v>
      </c>
      <c r="M95" s="62">
        <f t="shared" si="8"/>
        <v>31290</v>
      </c>
      <c r="N95" s="52">
        <f t="shared" si="8"/>
        <v>33525</v>
      </c>
      <c r="O95" s="62">
        <f t="shared" si="8"/>
        <v>35760</v>
      </c>
      <c r="P95" s="52">
        <f t="shared" si="8"/>
        <v>37995</v>
      </c>
    </row>
    <row r="96" spans="1:16" hidden="1" x14ac:dyDescent="0.25">
      <c r="A96" s="68">
        <f t="shared" si="9"/>
        <v>94</v>
      </c>
      <c r="B96" s="180" t="s">
        <v>179</v>
      </c>
      <c r="C96" s="180" t="s">
        <v>184</v>
      </c>
      <c r="E96" s="181">
        <v>320</v>
      </c>
      <c r="F96" s="190">
        <v>50</v>
      </c>
      <c r="G96" s="182">
        <v>22350</v>
      </c>
      <c r="H96" s="182">
        <f t="shared" si="6"/>
        <v>447</v>
      </c>
      <c r="I96" s="163">
        <f t="shared" si="7"/>
        <v>57.640232108317214</v>
      </c>
      <c r="J96" s="68"/>
      <c r="K96" s="62">
        <f t="shared" si="8"/>
        <v>26820</v>
      </c>
      <c r="L96" s="52">
        <f t="shared" si="8"/>
        <v>29055</v>
      </c>
      <c r="M96" s="62">
        <f t="shared" si="8"/>
        <v>31290</v>
      </c>
      <c r="N96" s="52">
        <f t="shared" si="8"/>
        <v>33525</v>
      </c>
      <c r="O96" s="62">
        <f t="shared" si="8"/>
        <v>35760</v>
      </c>
      <c r="P96" s="52">
        <f t="shared" si="8"/>
        <v>37995</v>
      </c>
    </row>
    <row r="97" spans="1:16" hidden="1" x14ac:dyDescent="0.25">
      <c r="A97" s="68">
        <f t="shared" si="9"/>
        <v>95</v>
      </c>
      <c r="B97" s="180" t="s">
        <v>179</v>
      </c>
      <c r="C97" s="180" t="s">
        <v>822</v>
      </c>
      <c r="E97" s="181">
        <v>370</v>
      </c>
      <c r="F97" s="190">
        <v>50</v>
      </c>
      <c r="G97" s="182">
        <v>22350</v>
      </c>
      <c r="H97" s="182">
        <f t="shared" si="6"/>
        <v>447</v>
      </c>
      <c r="I97" s="163">
        <f t="shared" si="7"/>
        <v>57.640232108317214</v>
      </c>
      <c r="J97" s="68"/>
      <c r="K97" s="62">
        <f t="shared" si="8"/>
        <v>26820</v>
      </c>
      <c r="L97" s="52">
        <f t="shared" si="8"/>
        <v>29055</v>
      </c>
      <c r="M97" s="62">
        <f t="shared" si="8"/>
        <v>31290</v>
      </c>
      <c r="N97" s="52">
        <f t="shared" si="8"/>
        <v>33525</v>
      </c>
      <c r="O97" s="62">
        <f t="shared" si="8"/>
        <v>35760</v>
      </c>
      <c r="P97" s="52">
        <f t="shared" si="8"/>
        <v>37995</v>
      </c>
    </row>
    <row r="98" spans="1:16" hidden="1" x14ac:dyDescent="0.25">
      <c r="A98" s="68">
        <f t="shared" si="9"/>
        <v>96</v>
      </c>
      <c r="B98" s="180" t="s">
        <v>179</v>
      </c>
      <c r="C98" s="180" t="s">
        <v>187</v>
      </c>
      <c r="E98" s="181">
        <v>380</v>
      </c>
      <c r="F98" s="190">
        <v>50</v>
      </c>
      <c r="G98" s="182">
        <v>22350</v>
      </c>
      <c r="H98" s="182">
        <f t="shared" si="6"/>
        <v>447</v>
      </c>
      <c r="I98" s="163">
        <f t="shared" si="7"/>
        <v>57.640232108317214</v>
      </c>
      <c r="J98" s="68"/>
      <c r="K98" s="62">
        <f t="shared" si="8"/>
        <v>26820</v>
      </c>
      <c r="L98" s="52">
        <f t="shared" si="8"/>
        <v>29055</v>
      </c>
      <c r="M98" s="62">
        <f t="shared" si="8"/>
        <v>31290</v>
      </c>
      <c r="N98" s="52">
        <f t="shared" si="8"/>
        <v>33525</v>
      </c>
      <c r="O98" s="62">
        <f t="shared" si="8"/>
        <v>35760</v>
      </c>
      <c r="P98" s="52">
        <f t="shared" si="8"/>
        <v>37995</v>
      </c>
    </row>
    <row r="99" spans="1:16" hidden="1" x14ac:dyDescent="0.25">
      <c r="A99" s="68">
        <f t="shared" si="9"/>
        <v>97</v>
      </c>
      <c r="B99" s="180" t="s">
        <v>179</v>
      </c>
      <c r="C99" s="180" t="s">
        <v>823</v>
      </c>
      <c r="E99" s="181">
        <v>530</v>
      </c>
      <c r="F99" s="190">
        <v>50</v>
      </c>
      <c r="G99" s="182">
        <v>18700</v>
      </c>
      <c r="H99" s="182">
        <f t="shared" si="6"/>
        <v>374</v>
      </c>
      <c r="I99" s="163">
        <f t="shared" si="7"/>
        <v>48.226950354609926</v>
      </c>
      <c r="J99" s="68"/>
      <c r="K99" s="62">
        <f t="shared" si="8"/>
        <v>22440</v>
      </c>
      <c r="L99" s="52">
        <f t="shared" si="8"/>
        <v>24310</v>
      </c>
      <c r="M99" s="62">
        <f t="shared" si="8"/>
        <v>26180</v>
      </c>
      <c r="N99" s="52">
        <f t="shared" si="8"/>
        <v>28050</v>
      </c>
      <c r="O99" s="62">
        <f t="shared" si="8"/>
        <v>29920</v>
      </c>
      <c r="P99" s="52">
        <f t="shared" si="8"/>
        <v>31790</v>
      </c>
    </row>
    <row r="100" spans="1:16" hidden="1" x14ac:dyDescent="0.25">
      <c r="A100" s="68">
        <f t="shared" si="9"/>
        <v>98</v>
      </c>
      <c r="B100" s="180" t="s">
        <v>179</v>
      </c>
      <c r="C100" s="180" t="s">
        <v>836</v>
      </c>
      <c r="E100" s="181">
        <v>380</v>
      </c>
      <c r="F100" s="190">
        <v>50</v>
      </c>
      <c r="G100" s="182">
        <v>32920</v>
      </c>
      <c r="H100" s="182">
        <f t="shared" si="6"/>
        <v>658.4</v>
      </c>
      <c r="I100" s="163">
        <f t="shared" si="7"/>
        <v>84.900064474532556</v>
      </c>
      <c r="J100" s="68"/>
      <c r="K100" s="62">
        <f t="shared" si="8"/>
        <v>39504</v>
      </c>
      <c r="L100" s="52">
        <f t="shared" si="8"/>
        <v>42796</v>
      </c>
      <c r="M100" s="62">
        <f t="shared" si="8"/>
        <v>46088</v>
      </c>
      <c r="N100" s="52">
        <f t="shared" si="8"/>
        <v>49380</v>
      </c>
      <c r="O100" s="62">
        <f t="shared" si="8"/>
        <v>52672</v>
      </c>
      <c r="P100" s="52">
        <f t="shared" si="8"/>
        <v>55964</v>
      </c>
    </row>
    <row r="101" spans="1:16" hidden="1" x14ac:dyDescent="0.25">
      <c r="A101" s="68">
        <f t="shared" si="9"/>
        <v>99</v>
      </c>
      <c r="B101" s="180" t="s">
        <v>179</v>
      </c>
      <c r="C101" s="180" t="s">
        <v>837</v>
      </c>
      <c r="E101" s="181">
        <v>370</v>
      </c>
      <c r="F101" s="190">
        <v>50</v>
      </c>
      <c r="G101" s="182">
        <v>30050</v>
      </c>
      <c r="H101" s="182">
        <f t="shared" si="6"/>
        <v>601</v>
      </c>
      <c r="I101" s="163">
        <f t="shared" si="7"/>
        <v>77.498388136686017</v>
      </c>
      <c r="J101" s="68"/>
      <c r="K101" s="62">
        <f t="shared" si="8"/>
        <v>36060</v>
      </c>
      <c r="L101" s="52">
        <f t="shared" si="8"/>
        <v>39065</v>
      </c>
      <c r="M101" s="62">
        <f t="shared" si="8"/>
        <v>42070</v>
      </c>
      <c r="N101" s="52">
        <f t="shared" si="8"/>
        <v>45075</v>
      </c>
      <c r="O101" s="62">
        <f t="shared" si="8"/>
        <v>48080</v>
      </c>
      <c r="P101" s="52">
        <f t="shared" si="8"/>
        <v>51085</v>
      </c>
    </row>
    <row r="102" spans="1:16" hidden="1" x14ac:dyDescent="0.25">
      <c r="A102" s="68">
        <f t="shared" si="9"/>
        <v>100</v>
      </c>
      <c r="B102" s="180" t="s">
        <v>179</v>
      </c>
      <c r="C102" s="180" t="s">
        <v>838</v>
      </c>
      <c r="E102" s="181">
        <v>370</v>
      </c>
      <c r="F102" s="190">
        <v>50</v>
      </c>
      <c r="G102" s="182">
        <v>30050</v>
      </c>
      <c r="H102" s="182">
        <f t="shared" si="6"/>
        <v>601</v>
      </c>
      <c r="I102" s="163">
        <f t="shared" si="7"/>
        <v>77.498388136686017</v>
      </c>
      <c r="J102" s="68"/>
      <c r="K102" s="62">
        <f t="shared" si="8"/>
        <v>36060</v>
      </c>
      <c r="L102" s="52">
        <f t="shared" si="8"/>
        <v>39065</v>
      </c>
      <c r="M102" s="62">
        <f t="shared" si="8"/>
        <v>42070</v>
      </c>
      <c r="N102" s="52">
        <f t="shared" si="8"/>
        <v>45075</v>
      </c>
      <c r="O102" s="62">
        <f t="shared" si="8"/>
        <v>48080</v>
      </c>
      <c r="P102" s="52">
        <f t="shared" si="8"/>
        <v>51085</v>
      </c>
    </row>
    <row r="103" spans="1:16" hidden="1" x14ac:dyDescent="0.25">
      <c r="A103" s="68">
        <f t="shared" si="9"/>
        <v>101</v>
      </c>
      <c r="B103" s="180" t="s">
        <v>179</v>
      </c>
      <c r="C103" s="180" t="s">
        <v>839</v>
      </c>
      <c r="E103" s="181">
        <v>400</v>
      </c>
      <c r="F103" s="190">
        <v>50</v>
      </c>
      <c r="G103" s="182">
        <v>30050</v>
      </c>
      <c r="H103" s="182">
        <f t="shared" si="6"/>
        <v>601</v>
      </c>
      <c r="I103" s="163">
        <f t="shared" si="7"/>
        <v>77.498388136686017</v>
      </c>
      <c r="J103" s="68"/>
      <c r="K103" s="62">
        <f t="shared" si="8"/>
        <v>36060</v>
      </c>
      <c r="L103" s="52">
        <f t="shared" si="8"/>
        <v>39065</v>
      </c>
      <c r="M103" s="62">
        <f t="shared" si="8"/>
        <v>42070</v>
      </c>
      <c r="N103" s="52">
        <f t="shared" si="8"/>
        <v>45075</v>
      </c>
      <c r="O103" s="62">
        <f t="shared" si="8"/>
        <v>48080</v>
      </c>
      <c r="P103" s="52">
        <f t="shared" si="8"/>
        <v>51085</v>
      </c>
    </row>
    <row r="104" spans="1:16" hidden="1" x14ac:dyDescent="0.25">
      <c r="A104" s="68">
        <f t="shared" si="9"/>
        <v>102</v>
      </c>
      <c r="B104" s="180" t="s">
        <v>179</v>
      </c>
      <c r="C104" s="180" t="s">
        <v>840</v>
      </c>
      <c r="E104" s="181">
        <v>320</v>
      </c>
      <c r="F104" s="190">
        <v>50</v>
      </c>
      <c r="G104" s="182">
        <v>26500</v>
      </c>
      <c r="H104" s="182">
        <f t="shared" si="6"/>
        <v>530</v>
      </c>
      <c r="I104" s="163">
        <f t="shared" si="7"/>
        <v>68.343004513217281</v>
      </c>
      <c r="J104" s="68"/>
      <c r="K104" s="62">
        <f t="shared" si="8"/>
        <v>31800</v>
      </c>
      <c r="L104" s="52">
        <f t="shared" si="8"/>
        <v>34450</v>
      </c>
      <c r="M104" s="62">
        <f t="shared" si="8"/>
        <v>37100</v>
      </c>
      <c r="N104" s="52">
        <f t="shared" si="8"/>
        <v>39750</v>
      </c>
      <c r="O104" s="62">
        <f t="shared" si="8"/>
        <v>42400</v>
      </c>
      <c r="P104" s="52">
        <f t="shared" si="8"/>
        <v>45050</v>
      </c>
    </row>
    <row r="105" spans="1:16" hidden="1" x14ac:dyDescent="0.25">
      <c r="A105" s="68">
        <f t="shared" si="9"/>
        <v>103</v>
      </c>
      <c r="B105" s="180" t="s">
        <v>179</v>
      </c>
      <c r="C105" s="180" t="s">
        <v>841</v>
      </c>
      <c r="E105" s="181">
        <v>440</v>
      </c>
      <c r="F105" s="190">
        <v>50</v>
      </c>
      <c r="G105" s="182">
        <v>26500</v>
      </c>
      <c r="H105" s="182">
        <f t="shared" si="6"/>
        <v>530</v>
      </c>
      <c r="I105" s="163">
        <f t="shared" si="7"/>
        <v>68.343004513217281</v>
      </c>
      <c r="J105" s="68"/>
      <c r="K105" s="62">
        <f t="shared" si="8"/>
        <v>31800</v>
      </c>
      <c r="L105" s="52">
        <f t="shared" si="8"/>
        <v>34450</v>
      </c>
      <c r="M105" s="62">
        <f t="shared" si="8"/>
        <v>37100</v>
      </c>
      <c r="N105" s="52">
        <f t="shared" si="8"/>
        <v>39750</v>
      </c>
      <c r="O105" s="62">
        <f t="shared" si="8"/>
        <v>42400</v>
      </c>
      <c r="P105" s="52">
        <f t="shared" si="8"/>
        <v>45050</v>
      </c>
    </row>
    <row r="106" spans="1:16" hidden="1" x14ac:dyDescent="0.25">
      <c r="A106" s="68">
        <f t="shared" si="9"/>
        <v>104</v>
      </c>
      <c r="B106" s="180" t="s">
        <v>179</v>
      </c>
      <c r="C106" s="180" t="s">
        <v>842</v>
      </c>
      <c r="E106" s="181">
        <v>520</v>
      </c>
      <c r="F106" s="190">
        <v>50</v>
      </c>
      <c r="G106" s="182">
        <v>21500</v>
      </c>
      <c r="H106" s="182">
        <f t="shared" si="6"/>
        <v>430</v>
      </c>
      <c r="I106" s="163">
        <f t="shared" si="7"/>
        <v>55.448098001289495</v>
      </c>
      <c r="J106" s="68"/>
      <c r="K106" s="62">
        <f t="shared" si="8"/>
        <v>25800</v>
      </c>
      <c r="L106" s="52">
        <f t="shared" si="8"/>
        <v>27950</v>
      </c>
      <c r="M106" s="62">
        <f t="shared" si="8"/>
        <v>30100</v>
      </c>
      <c r="N106" s="52">
        <f t="shared" si="8"/>
        <v>32250</v>
      </c>
      <c r="O106" s="62">
        <f t="shared" si="8"/>
        <v>34400</v>
      </c>
      <c r="P106" s="52">
        <f t="shared" si="8"/>
        <v>36550</v>
      </c>
    </row>
    <row r="107" spans="1:16" hidden="1" x14ac:dyDescent="0.25">
      <c r="A107" s="68">
        <f t="shared" si="9"/>
        <v>105</v>
      </c>
      <c r="B107" s="180" t="s">
        <v>166</v>
      </c>
      <c r="C107" s="180" t="s">
        <v>168</v>
      </c>
      <c r="E107" s="181">
        <v>340</v>
      </c>
      <c r="F107" s="190">
        <v>70</v>
      </c>
      <c r="G107" s="194">
        <v>25501</v>
      </c>
      <c r="H107" s="182">
        <f t="shared" si="6"/>
        <v>364.3</v>
      </c>
      <c r="I107" s="163">
        <f t="shared" si="7"/>
        <v>46.976144422952935</v>
      </c>
      <c r="J107" s="68"/>
      <c r="K107" s="62">
        <f t="shared" si="8"/>
        <v>21858</v>
      </c>
      <c r="L107" s="52">
        <f t="shared" si="8"/>
        <v>23679.5</v>
      </c>
      <c r="M107" s="62">
        <f t="shared" si="8"/>
        <v>25501</v>
      </c>
      <c r="N107" s="52">
        <f t="shared" si="8"/>
        <v>27322.5</v>
      </c>
      <c r="O107" s="62">
        <f t="shared" si="8"/>
        <v>29144</v>
      </c>
      <c r="P107" s="52">
        <f t="shared" si="8"/>
        <v>30965.5</v>
      </c>
    </row>
    <row r="108" spans="1:16" hidden="1" x14ac:dyDescent="0.25">
      <c r="A108" s="68">
        <f t="shared" si="9"/>
        <v>106</v>
      </c>
      <c r="B108" s="180" t="s">
        <v>166</v>
      </c>
      <c r="C108" s="180" t="s">
        <v>167</v>
      </c>
      <c r="E108" s="181">
        <v>330</v>
      </c>
      <c r="F108" s="190">
        <v>70</v>
      </c>
      <c r="G108" s="194">
        <v>24500</v>
      </c>
      <c r="H108" s="182">
        <f t="shared" si="6"/>
        <v>350</v>
      </c>
      <c r="I108" s="163">
        <f t="shared" si="7"/>
        <v>45.132172791747259</v>
      </c>
      <c r="J108" s="68"/>
      <c r="K108" s="62">
        <f t="shared" si="8"/>
        <v>21000</v>
      </c>
      <c r="L108" s="52">
        <f t="shared" si="8"/>
        <v>22750</v>
      </c>
      <c r="M108" s="62">
        <f t="shared" si="8"/>
        <v>24500</v>
      </c>
      <c r="N108" s="52">
        <f t="shared" si="8"/>
        <v>26250</v>
      </c>
      <c r="O108" s="62">
        <f t="shared" si="8"/>
        <v>28000</v>
      </c>
      <c r="P108" s="52">
        <f t="shared" si="8"/>
        <v>29750</v>
      </c>
    </row>
    <row r="109" spans="1:16" hidden="1" x14ac:dyDescent="0.25">
      <c r="A109" s="68">
        <f t="shared" si="9"/>
        <v>107</v>
      </c>
      <c r="B109" s="180" t="s">
        <v>166</v>
      </c>
      <c r="C109" s="180" t="s">
        <v>169</v>
      </c>
      <c r="E109" s="181">
        <v>370</v>
      </c>
      <c r="F109" s="190">
        <v>70</v>
      </c>
      <c r="G109" s="194">
        <v>23506</v>
      </c>
      <c r="H109" s="182">
        <f t="shared" si="6"/>
        <v>335.8</v>
      </c>
      <c r="I109" s="163">
        <f t="shared" si="7"/>
        <v>43.301096067053514</v>
      </c>
      <c r="J109" s="68"/>
      <c r="K109" s="62">
        <f t="shared" si="8"/>
        <v>20148</v>
      </c>
      <c r="L109" s="52">
        <f t="shared" si="8"/>
        <v>21827</v>
      </c>
      <c r="M109" s="62">
        <f t="shared" si="8"/>
        <v>23506</v>
      </c>
      <c r="N109" s="52">
        <f t="shared" si="8"/>
        <v>25185</v>
      </c>
      <c r="O109" s="62">
        <f t="shared" si="8"/>
        <v>26864</v>
      </c>
      <c r="P109" s="52">
        <f t="shared" si="8"/>
        <v>28543</v>
      </c>
    </row>
    <row r="110" spans="1:16" hidden="1" x14ac:dyDescent="0.25">
      <c r="A110" s="68">
        <f t="shared" si="9"/>
        <v>108</v>
      </c>
      <c r="B110" s="180" t="s">
        <v>166</v>
      </c>
      <c r="C110" s="180" t="s">
        <v>170</v>
      </c>
      <c r="E110" s="181" t="s">
        <v>824</v>
      </c>
      <c r="F110" s="190">
        <v>70</v>
      </c>
      <c r="G110" s="194">
        <v>20503.000000000004</v>
      </c>
      <c r="H110" s="182">
        <f t="shared" si="6"/>
        <v>292.90000000000003</v>
      </c>
      <c r="I110" s="163">
        <f t="shared" si="7"/>
        <v>37.769181173436493</v>
      </c>
      <c r="J110" s="68"/>
      <c r="K110" s="62">
        <f t="shared" si="8"/>
        <v>17574.000000000004</v>
      </c>
      <c r="L110" s="52">
        <f t="shared" si="8"/>
        <v>19038.500000000004</v>
      </c>
      <c r="M110" s="62">
        <f t="shared" si="8"/>
        <v>20503.000000000004</v>
      </c>
      <c r="N110" s="52">
        <f t="shared" ref="N110:P125" si="10">$H110*N$2/1000</f>
        <v>21967.500000000004</v>
      </c>
      <c r="O110" s="62">
        <f t="shared" si="10"/>
        <v>23432.000000000004</v>
      </c>
      <c r="P110" s="52">
        <f t="shared" si="10"/>
        <v>24896.500000000004</v>
      </c>
    </row>
    <row r="111" spans="1:16" hidden="1" x14ac:dyDescent="0.25">
      <c r="A111" s="68">
        <f t="shared" si="9"/>
        <v>109</v>
      </c>
      <c r="B111" s="180" t="s">
        <v>855</v>
      </c>
      <c r="C111" s="180" t="s">
        <v>69</v>
      </c>
      <c r="E111">
        <v>370</v>
      </c>
      <c r="F111" s="190">
        <v>80</v>
      </c>
      <c r="G111" s="194">
        <v>53952</v>
      </c>
      <c r="H111" s="182">
        <f t="shared" si="6"/>
        <v>674.4</v>
      </c>
      <c r="I111" s="163">
        <f t="shared" si="7"/>
        <v>86.963249516440996</v>
      </c>
      <c r="J111"/>
      <c r="K111" s="62">
        <f t="shared" ref="K111:P126" si="11">$H111*K$2/1000</f>
        <v>40464</v>
      </c>
      <c r="L111" s="52">
        <f t="shared" si="11"/>
        <v>43836</v>
      </c>
      <c r="M111" s="62">
        <f t="shared" si="11"/>
        <v>47208</v>
      </c>
      <c r="N111" s="52">
        <f t="shared" si="10"/>
        <v>50580</v>
      </c>
      <c r="O111" s="62">
        <f t="shared" si="10"/>
        <v>53952</v>
      </c>
      <c r="P111" s="52">
        <f t="shared" si="10"/>
        <v>57324</v>
      </c>
    </row>
    <row r="112" spans="1:16" hidden="1" x14ac:dyDescent="0.25">
      <c r="A112" s="68">
        <f t="shared" si="9"/>
        <v>110</v>
      </c>
      <c r="B112" s="180" t="s">
        <v>855</v>
      </c>
      <c r="C112" s="180" t="s">
        <v>856</v>
      </c>
      <c r="E112">
        <v>380</v>
      </c>
      <c r="F112" s="190">
        <v>80</v>
      </c>
      <c r="G112" s="194">
        <v>53952</v>
      </c>
      <c r="H112" s="182">
        <f t="shared" si="6"/>
        <v>674.4</v>
      </c>
      <c r="I112" s="163">
        <f t="shared" si="7"/>
        <v>86.963249516440996</v>
      </c>
      <c r="J112"/>
      <c r="K112" s="62">
        <f t="shared" si="11"/>
        <v>40464</v>
      </c>
      <c r="L112" s="52">
        <f t="shared" si="11"/>
        <v>43836</v>
      </c>
      <c r="M112" s="62">
        <f t="shared" si="11"/>
        <v>47208</v>
      </c>
      <c r="N112" s="52">
        <f t="shared" si="10"/>
        <v>50580</v>
      </c>
      <c r="O112" s="62">
        <f t="shared" si="10"/>
        <v>53952</v>
      </c>
      <c r="P112" s="52">
        <f t="shared" si="10"/>
        <v>57324</v>
      </c>
    </row>
    <row r="113" spans="1:16" hidden="1" x14ac:dyDescent="0.25">
      <c r="A113" s="68">
        <f t="shared" si="9"/>
        <v>111</v>
      </c>
      <c r="B113" s="180" t="s">
        <v>855</v>
      </c>
      <c r="C113" s="180" t="s">
        <v>128</v>
      </c>
      <c r="E113">
        <v>450</v>
      </c>
      <c r="F113" s="190">
        <v>80</v>
      </c>
      <c r="G113" s="194">
        <v>53952</v>
      </c>
      <c r="H113" s="182">
        <f t="shared" si="6"/>
        <v>674.4</v>
      </c>
      <c r="I113" s="163">
        <f t="shared" si="7"/>
        <v>86.963249516440996</v>
      </c>
      <c r="J113"/>
      <c r="K113" s="62">
        <f t="shared" si="11"/>
        <v>40464</v>
      </c>
      <c r="L113" s="52">
        <f t="shared" si="11"/>
        <v>43836</v>
      </c>
      <c r="M113" s="62">
        <f t="shared" si="11"/>
        <v>47208</v>
      </c>
      <c r="N113" s="52">
        <f t="shared" si="10"/>
        <v>50580</v>
      </c>
      <c r="O113" s="62">
        <f t="shared" si="10"/>
        <v>53952</v>
      </c>
      <c r="P113" s="52">
        <f t="shared" si="10"/>
        <v>57324</v>
      </c>
    </row>
    <row r="114" spans="1:16" hidden="1" x14ac:dyDescent="0.25">
      <c r="A114" s="68">
        <f t="shared" si="9"/>
        <v>112</v>
      </c>
      <c r="B114" t="s">
        <v>855</v>
      </c>
      <c r="C114" s="180" t="s">
        <v>71</v>
      </c>
      <c r="E114">
        <v>360</v>
      </c>
      <c r="F114" s="190">
        <v>80</v>
      </c>
      <c r="G114" s="194">
        <v>51952</v>
      </c>
      <c r="H114" s="182">
        <f t="shared" si="6"/>
        <v>649.4</v>
      </c>
      <c r="I114" s="163">
        <f t="shared" si="7"/>
        <v>83.739522888459049</v>
      </c>
      <c r="K114" s="62">
        <f t="shared" si="11"/>
        <v>38964</v>
      </c>
      <c r="L114" s="52">
        <f t="shared" si="11"/>
        <v>42211</v>
      </c>
      <c r="M114" s="62">
        <f t="shared" si="11"/>
        <v>45458</v>
      </c>
      <c r="N114" s="52">
        <f t="shared" si="10"/>
        <v>48705</v>
      </c>
      <c r="O114" s="62">
        <f t="shared" si="10"/>
        <v>51952</v>
      </c>
      <c r="P114" s="52">
        <f t="shared" si="10"/>
        <v>55199</v>
      </c>
    </row>
    <row r="115" spans="1:16" hidden="1" x14ac:dyDescent="0.25">
      <c r="A115" s="68">
        <f t="shared" si="9"/>
        <v>113</v>
      </c>
      <c r="B115" t="s">
        <v>855</v>
      </c>
      <c r="C115" t="s">
        <v>708</v>
      </c>
      <c r="E115">
        <v>410</v>
      </c>
      <c r="F115" s="51">
        <v>80</v>
      </c>
      <c r="G115" s="52">
        <v>51952</v>
      </c>
      <c r="H115" s="182">
        <f t="shared" ref="H115:H175" si="12">G115/F115</f>
        <v>649.4</v>
      </c>
      <c r="I115" s="163">
        <f t="shared" si="7"/>
        <v>83.739522888459049</v>
      </c>
      <c r="K115" s="62">
        <f t="shared" si="11"/>
        <v>38964</v>
      </c>
      <c r="L115" s="52">
        <f t="shared" si="11"/>
        <v>42211</v>
      </c>
      <c r="M115" s="62">
        <f t="shared" si="11"/>
        <v>45458</v>
      </c>
      <c r="N115" s="52">
        <f t="shared" si="10"/>
        <v>48705</v>
      </c>
      <c r="O115" s="62">
        <f t="shared" si="10"/>
        <v>51952</v>
      </c>
      <c r="P115" s="52">
        <f t="shared" si="10"/>
        <v>55199</v>
      </c>
    </row>
    <row r="116" spans="1:16" hidden="1" x14ac:dyDescent="0.25">
      <c r="A116" s="68">
        <f t="shared" si="9"/>
        <v>114</v>
      </c>
      <c r="B116" t="s">
        <v>855</v>
      </c>
      <c r="C116" t="s">
        <v>77</v>
      </c>
      <c r="E116">
        <v>480</v>
      </c>
      <c r="F116" s="51">
        <v>80</v>
      </c>
      <c r="G116" s="52">
        <v>51952</v>
      </c>
      <c r="H116" s="182">
        <f t="shared" si="12"/>
        <v>649.4</v>
      </c>
      <c r="I116" s="163">
        <f t="shared" si="7"/>
        <v>83.739522888459049</v>
      </c>
      <c r="K116" s="62">
        <f t="shared" si="11"/>
        <v>38964</v>
      </c>
      <c r="L116" s="52">
        <f t="shared" si="11"/>
        <v>42211</v>
      </c>
      <c r="M116" s="62">
        <f t="shared" si="11"/>
        <v>45458</v>
      </c>
      <c r="N116" s="52">
        <f t="shared" si="10"/>
        <v>48705</v>
      </c>
      <c r="O116" s="62">
        <f t="shared" si="10"/>
        <v>51952</v>
      </c>
      <c r="P116" s="52">
        <f t="shared" si="10"/>
        <v>55199</v>
      </c>
    </row>
    <row r="117" spans="1:16" hidden="1" x14ac:dyDescent="0.25">
      <c r="A117" s="68">
        <f t="shared" si="9"/>
        <v>115</v>
      </c>
      <c r="B117" t="s">
        <v>855</v>
      </c>
      <c r="C117" t="s">
        <v>857</v>
      </c>
      <c r="E117">
        <v>340</v>
      </c>
      <c r="F117" s="51">
        <v>80</v>
      </c>
      <c r="G117" s="52">
        <v>41952</v>
      </c>
      <c r="H117" s="182">
        <f t="shared" si="12"/>
        <v>524.4</v>
      </c>
      <c r="I117" s="163">
        <f t="shared" si="7"/>
        <v>67.620889748549317</v>
      </c>
      <c r="K117" s="62">
        <f t="shared" si="11"/>
        <v>31464</v>
      </c>
      <c r="L117" s="52">
        <f t="shared" si="11"/>
        <v>34086</v>
      </c>
      <c r="M117" s="62">
        <f t="shared" si="11"/>
        <v>36708</v>
      </c>
      <c r="N117" s="52">
        <f t="shared" si="10"/>
        <v>39330</v>
      </c>
      <c r="O117" s="62">
        <f t="shared" si="10"/>
        <v>41952</v>
      </c>
      <c r="P117" s="52">
        <f t="shared" si="10"/>
        <v>44574</v>
      </c>
    </row>
    <row r="118" spans="1:16" hidden="1" x14ac:dyDescent="0.25">
      <c r="A118" s="68">
        <f t="shared" si="9"/>
        <v>116</v>
      </c>
      <c r="B118" t="s">
        <v>855</v>
      </c>
      <c r="C118" t="s">
        <v>858</v>
      </c>
      <c r="E118">
        <v>350</v>
      </c>
      <c r="F118" s="51">
        <v>80</v>
      </c>
      <c r="G118" s="52">
        <v>41952</v>
      </c>
      <c r="H118" s="182">
        <f t="shared" si="12"/>
        <v>524.4</v>
      </c>
      <c r="I118" s="163">
        <f t="shared" si="7"/>
        <v>67.620889748549317</v>
      </c>
      <c r="K118" s="62">
        <f t="shared" si="11"/>
        <v>31464</v>
      </c>
      <c r="L118" s="52">
        <f t="shared" si="11"/>
        <v>34086</v>
      </c>
      <c r="M118" s="62">
        <f t="shared" si="11"/>
        <v>36708</v>
      </c>
      <c r="N118" s="52">
        <f t="shared" si="10"/>
        <v>39330</v>
      </c>
      <c r="O118" s="62">
        <f t="shared" si="10"/>
        <v>41952</v>
      </c>
      <c r="P118" s="52">
        <f t="shared" si="10"/>
        <v>44574</v>
      </c>
    </row>
    <row r="119" spans="1:16" hidden="1" x14ac:dyDescent="0.25">
      <c r="A119" s="68">
        <f t="shared" si="9"/>
        <v>117</v>
      </c>
      <c r="B119" t="s">
        <v>855</v>
      </c>
      <c r="C119" t="s">
        <v>859</v>
      </c>
      <c r="E119">
        <v>310</v>
      </c>
      <c r="F119" s="51">
        <v>80</v>
      </c>
      <c r="G119" s="52">
        <v>32952</v>
      </c>
      <c r="H119" s="182">
        <f t="shared" si="12"/>
        <v>411.9</v>
      </c>
      <c r="I119" s="163">
        <f t="shared" si="7"/>
        <v>53.11411992263055</v>
      </c>
      <c r="K119" s="62">
        <f t="shared" si="11"/>
        <v>24714</v>
      </c>
      <c r="L119" s="52">
        <f t="shared" si="11"/>
        <v>26773.5</v>
      </c>
      <c r="M119" s="62">
        <f t="shared" si="11"/>
        <v>28833</v>
      </c>
      <c r="N119" s="52">
        <f t="shared" si="10"/>
        <v>30892.5</v>
      </c>
      <c r="O119" s="62">
        <f t="shared" si="10"/>
        <v>32952</v>
      </c>
      <c r="P119" s="52">
        <f t="shared" si="10"/>
        <v>35011.5</v>
      </c>
    </row>
    <row r="120" spans="1:16" hidden="1" x14ac:dyDescent="0.25">
      <c r="A120" s="68">
        <f t="shared" si="9"/>
        <v>118</v>
      </c>
      <c r="B120" t="s">
        <v>855</v>
      </c>
      <c r="C120" t="s">
        <v>860</v>
      </c>
      <c r="E120" t="s">
        <v>861</v>
      </c>
      <c r="F120" s="51">
        <v>80</v>
      </c>
      <c r="G120" s="52">
        <v>32952</v>
      </c>
      <c r="H120" s="182">
        <f t="shared" si="12"/>
        <v>411.9</v>
      </c>
      <c r="I120" s="163">
        <f t="shared" si="7"/>
        <v>53.11411992263055</v>
      </c>
      <c r="K120" s="62">
        <f t="shared" si="11"/>
        <v>24714</v>
      </c>
      <c r="L120" s="52">
        <f t="shared" si="11"/>
        <v>26773.5</v>
      </c>
      <c r="M120" s="62">
        <f t="shared" si="11"/>
        <v>28833</v>
      </c>
      <c r="N120" s="52">
        <f t="shared" si="10"/>
        <v>30892.5</v>
      </c>
      <c r="O120" s="62">
        <f t="shared" si="10"/>
        <v>32952</v>
      </c>
      <c r="P120" s="52">
        <f t="shared" si="10"/>
        <v>35011.5</v>
      </c>
    </row>
    <row r="121" spans="1:16" hidden="1" x14ac:dyDescent="0.25">
      <c r="A121" s="68">
        <f t="shared" si="9"/>
        <v>119</v>
      </c>
      <c r="B121" t="s">
        <v>825</v>
      </c>
      <c r="C121" t="s">
        <v>862</v>
      </c>
      <c r="E121" s="51">
        <v>330</v>
      </c>
      <c r="F121" s="51">
        <v>80</v>
      </c>
      <c r="G121" s="52">
        <v>62040</v>
      </c>
      <c r="H121" s="182">
        <f t="shared" si="12"/>
        <v>775.5</v>
      </c>
      <c r="I121" s="163">
        <f t="shared" si="7"/>
        <v>100</v>
      </c>
      <c r="K121" s="62">
        <f t="shared" si="11"/>
        <v>46530</v>
      </c>
      <c r="L121" s="52">
        <f t="shared" si="11"/>
        <v>50407.5</v>
      </c>
      <c r="M121" s="62">
        <f t="shared" si="11"/>
        <v>54285</v>
      </c>
      <c r="N121" s="52">
        <f t="shared" si="10"/>
        <v>58162.5</v>
      </c>
      <c r="O121" s="62">
        <f t="shared" si="10"/>
        <v>62040</v>
      </c>
      <c r="P121" s="52">
        <f t="shared" si="10"/>
        <v>65917.5</v>
      </c>
    </row>
    <row r="122" spans="1:16" hidden="1" x14ac:dyDescent="0.25">
      <c r="A122" s="68">
        <f t="shared" si="9"/>
        <v>120</v>
      </c>
      <c r="B122" t="s">
        <v>825</v>
      </c>
      <c r="C122" t="s">
        <v>863</v>
      </c>
      <c r="E122" s="51">
        <v>490</v>
      </c>
      <c r="F122" s="51">
        <v>80</v>
      </c>
      <c r="G122" s="52">
        <v>62040</v>
      </c>
      <c r="H122" s="182">
        <f t="shared" si="12"/>
        <v>775.5</v>
      </c>
      <c r="I122" s="163">
        <f t="shared" si="7"/>
        <v>100</v>
      </c>
      <c r="K122" s="62">
        <f t="shared" si="11"/>
        <v>46530</v>
      </c>
      <c r="L122" s="52">
        <f t="shared" si="11"/>
        <v>50407.5</v>
      </c>
      <c r="M122" s="62">
        <f t="shared" si="11"/>
        <v>54285</v>
      </c>
      <c r="N122" s="52">
        <f t="shared" si="10"/>
        <v>58162.5</v>
      </c>
      <c r="O122" s="62">
        <f t="shared" si="10"/>
        <v>62040</v>
      </c>
      <c r="P122" s="52">
        <f t="shared" si="10"/>
        <v>65917.5</v>
      </c>
    </row>
    <row r="123" spans="1:16" hidden="1" x14ac:dyDescent="0.25">
      <c r="A123" s="68">
        <f t="shared" si="9"/>
        <v>121</v>
      </c>
      <c r="B123" t="s">
        <v>825</v>
      </c>
      <c r="C123" t="s">
        <v>864</v>
      </c>
      <c r="E123" s="51">
        <v>380</v>
      </c>
      <c r="F123" s="51">
        <v>80</v>
      </c>
      <c r="G123" s="52">
        <v>58936</v>
      </c>
      <c r="H123" s="182">
        <f t="shared" si="12"/>
        <v>736.7</v>
      </c>
      <c r="I123" s="163">
        <f t="shared" si="7"/>
        <v>94.996776273372021</v>
      </c>
      <c r="K123" s="62">
        <f t="shared" si="11"/>
        <v>44202</v>
      </c>
      <c r="L123" s="52">
        <f t="shared" si="11"/>
        <v>47885.5</v>
      </c>
      <c r="M123" s="62">
        <f t="shared" si="11"/>
        <v>51569</v>
      </c>
      <c r="N123" s="52">
        <f t="shared" si="10"/>
        <v>55252.5</v>
      </c>
      <c r="O123" s="62">
        <f t="shared" si="10"/>
        <v>58936</v>
      </c>
      <c r="P123" s="52">
        <f t="shared" si="10"/>
        <v>62619.500000000007</v>
      </c>
    </row>
    <row r="124" spans="1:16" hidden="1" x14ac:dyDescent="0.25">
      <c r="A124" s="68">
        <f t="shared" si="9"/>
        <v>122</v>
      </c>
      <c r="B124" t="s">
        <v>825</v>
      </c>
      <c r="C124" t="s">
        <v>72</v>
      </c>
      <c r="E124" s="51">
        <v>390</v>
      </c>
      <c r="F124" s="51">
        <v>80</v>
      </c>
      <c r="G124" s="52">
        <v>58936</v>
      </c>
      <c r="H124" s="182">
        <f t="shared" si="12"/>
        <v>736.7</v>
      </c>
      <c r="I124" s="163">
        <f t="shared" si="7"/>
        <v>94.996776273372021</v>
      </c>
      <c r="K124" s="62">
        <f t="shared" si="11"/>
        <v>44202</v>
      </c>
      <c r="L124" s="52">
        <f t="shared" si="11"/>
        <v>47885.5</v>
      </c>
      <c r="M124" s="62">
        <f t="shared" si="11"/>
        <v>51569</v>
      </c>
      <c r="N124" s="52">
        <f t="shared" si="10"/>
        <v>55252.5</v>
      </c>
      <c r="O124" s="62">
        <f t="shared" si="10"/>
        <v>58936</v>
      </c>
      <c r="P124" s="52">
        <f t="shared" si="10"/>
        <v>62619.500000000007</v>
      </c>
    </row>
    <row r="125" spans="1:16" hidden="1" x14ac:dyDescent="0.25">
      <c r="A125" s="68">
        <f t="shared" si="9"/>
        <v>123</v>
      </c>
      <c r="B125" t="s">
        <v>825</v>
      </c>
      <c r="C125" t="s">
        <v>865</v>
      </c>
      <c r="E125" s="51">
        <v>410</v>
      </c>
      <c r="F125" s="51">
        <v>80</v>
      </c>
      <c r="G125" s="52">
        <v>58936</v>
      </c>
      <c r="H125" s="182">
        <f t="shared" si="12"/>
        <v>736.7</v>
      </c>
      <c r="I125" s="163">
        <f t="shared" si="7"/>
        <v>94.996776273372021</v>
      </c>
      <c r="K125" s="62">
        <f t="shared" si="11"/>
        <v>44202</v>
      </c>
      <c r="L125" s="52">
        <f t="shared" si="11"/>
        <v>47885.5</v>
      </c>
      <c r="M125" s="62">
        <f t="shared" si="11"/>
        <v>51569</v>
      </c>
      <c r="N125" s="52">
        <f t="shared" si="10"/>
        <v>55252.5</v>
      </c>
      <c r="O125" s="62">
        <f t="shared" si="10"/>
        <v>58936</v>
      </c>
      <c r="P125" s="52">
        <f t="shared" si="10"/>
        <v>62619.500000000007</v>
      </c>
    </row>
    <row r="126" spans="1:16" hidden="1" x14ac:dyDescent="0.25">
      <c r="A126" s="68">
        <f t="shared" si="9"/>
        <v>124</v>
      </c>
      <c r="B126" t="s">
        <v>825</v>
      </c>
      <c r="C126" t="s">
        <v>74</v>
      </c>
      <c r="E126" s="51">
        <v>430</v>
      </c>
      <c r="F126" s="51">
        <v>80</v>
      </c>
      <c r="G126" s="52">
        <v>58936</v>
      </c>
      <c r="H126" s="182">
        <f t="shared" si="12"/>
        <v>736.7</v>
      </c>
      <c r="I126" s="163">
        <f t="shared" si="7"/>
        <v>94.996776273372021</v>
      </c>
      <c r="K126" s="62">
        <f t="shared" si="11"/>
        <v>44202</v>
      </c>
      <c r="L126" s="52">
        <f t="shared" si="11"/>
        <v>47885.5</v>
      </c>
      <c r="M126" s="62">
        <f t="shared" si="11"/>
        <v>51569</v>
      </c>
      <c r="N126" s="52">
        <f t="shared" si="11"/>
        <v>55252.5</v>
      </c>
      <c r="O126" s="62">
        <f t="shared" si="11"/>
        <v>58936</v>
      </c>
      <c r="P126" s="52">
        <f t="shared" si="11"/>
        <v>62619.500000000007</v>
      </c>
    </row>
    <row r="127" spans="1:16" hidden="1" x14ac:dyDescent="0.25">
      <c r="A127" s="68">
        <f t="shared" si="9"/>
        <v>125</v>
      </c>
      <c r="B127" t="s">
        <v>825</v>
      </c>
      <c r="C127" t="s">
        <v>866</v>
      </c>
      <c r="E127" s="51">
        <v>470</v>
      </c>
      <c r="F127" s="51">
        <v>80</v>
      </c>
      <c r="G127" s="52">
        <v>58936</v>
      </c>
      <c r="H127" s="182">
        <f t="shared" si="12"/>
        <v>736.7</v>
      </c>
      <c r="I127" s="163">
        <f t="shared" si="7"/>
        <v>94.996776273372021</v>
      </c>
      <c r="K127" s="62">
        <f t="shared" ref="K127:P169" si="13">$H127*K$2/1000</f>
        <v>44202</v>
      </c>
      <c r="L127" s="52">
        <f t="shared" si="13"/>
        <v>47885.5</v>
      </c>
      <c r="M127" s="62">
        <f t="shared" si="13"/>
        <v>51569</v>
      </c>
      <c r="N127" s="52">
        <f t="shared" si="13"/>
        <v>55252.5</v>
      </c>
      <c r="O127" s="62">
        <f t="shared" si="13"/>
        <v>58936</v>
      </c>
      <c r="P127" s="52">
        <f t="shared" si="13"/>
        <v>62619.500000000007</v>
      </c>
    </row>
    <row r="128" spans="1:16" hidden="1" x14ac:dyDescent="0.25">
      <c r="A128" s="68">
        <f t="shared" si="9"/>
        <v>126</v>
      </c>
      <c r="B128" t="s">
        <v>825</v>
      </c>
      <c r="C128" t="s">
        <v>108</v>
      </c>
      <c r="E128" s="51">
        <v>480</v>
      </c>
      <c r="F128" s="51">
        <v>80</v>
      </c>
      <c r="G128" s="52">
        <v>58936</v>
      </c>
      <c r="H128" s="182">
        <f t="shared" si="12"/>
        <v>736.7</v>
      </c>
      <c r="I128" s="163">
        <f t="shared" si="7"/>
        <v>94.996776273372021</v>
      </c>
      <c r="K128" s="62">
        <f t="shared" si="13"/>
        <v>44202</v>
      </c>
      <c r="L128" s="52">
        <f t="shared" si="13"/>
        <v>47885.5</v>
      </c>
      <c r="M128" s="62">
        <f t="shared" si="13"/>
        <v>51569</v>
      </c>
      <c r="N128" s="52">
        <f t="shared" si="13"/>
        <v>55252.5</v>
      </c>
      <c r="O128" s="62">
        <f t="shared" si="13"/>
        <v>58936</v>
      </c>
      <c r="P128" s="52">
        <f t="shared" si="13"/>
        <v>62619.500000000007</v>
      </c>
    </row>
    <row r="129" spans="1:16" hidden="1" x14ac:dyDescent="0.25">
      <c r="A129" s="68">
        <f t="shared" si="9"/>
        <v>127</v>
      </c>
      <c r="B129" t="s">
        <v>825</v>
      </c>
      <c r="C129" t="s">
        <v>109</v>
      </c>
      <c r="E129" s="51">
        <v>510</v>
      </c>
      <c r="F129" s="51">
        <v>80</v>
      </c>
      <c r="G129" s="52">
        <v>58936</v>
      </c>
      <c r="H129" s="182">
        <f t="shared" si="12"/>
        <v>736.7</v>
      </c>
      <c r="I129" s="163">
        <f t="shared" si="7"/>
        <v>94.996776273372021</v>
      </c>
      <c r="K129" s="62">
        <f t="shared" si="13"/>
        <v>44202</v>
      </c>
      <c r="L129" s="52">
        <f t="shared" si="13"/>
        <v>47885.5</v>
      </c>
      <c r="M129" s="62">
        <f t="shared" si="13"/>
        <v>51569</v>
      </c>
      <c r="N129" s="52">
        <f t="shared" si="13"/>
        <v>55252.5</v>
      </c>
      <c r="O129" s="62">
        <f t="shared" si="13"/>
        <v>58936</v>
      </c>
      <c r="P129" s="52">
        <f t="shared" si="13"/>
        <v>62619.500000000007</v>
      </c>
    </row>
    <row r="130" spans="1:16" hidden="1" x14ac:dyDescent="0.25">
      <c r="A130" s="68">
        <f t="shared" si="9"/>
        <v>128</v>
      </c>
      <c r="B130" t="s">
        <v>825</v>
      </c>
      <c r="C130" t="s">
        <v>65</v>
      </c>
      <c r="E130" s="51">
        <v>320</v>
      </c>
      <c r="F130" s="51">
        <v>80</v>
      </c>
      <c r="G130" s="52">
        <v>54600</v>
      </c>
      <c r="H130" s="182">
        <f t="shared" si="12"/>
        <v>682.5</v>
      </c>
      <c r="I130" s="163">
        <f t="shared" si="7"/>
        <v>88.007736943907162</v>
      </c>
      <c r="K130" s="62">
        <f t="shared" si="13"/>
        <v>40950</v>
      </c>
      <c r="L130" s="52">
        <f t="shared" si="13"/>
        <v>44362.5</v>
      </c>
      <c r="M130" s="62">
        <f t="shared" si="13"/>
        <v>47775</v>
      </c>
      <c r="N130" s="52">
        <f t="shared" si="13"/>
        <v>51187.5</v>
      </c>
      <c r="O130" s="62">
        <f t="shared" si="13"/>
        <v>54600</v>
      </c>
      <c r="P130" s="52">
        <f t="shared" si="13"/>
        <v>58012.5</v>
      </c>
    </row>
    <row r="131" spans="1:16" hidden="1" x14ac:dyDescent="0.25">
      <c r="A131" s="68">
        <f t="shared" si="9"/>
        <v>129</v>
      </c>
      <c r="B131" t="s">
        <v>825</v>
      </c>
      <c r="C131" t="s">
        <v>111</v>
      </c>
      <c r="E131" s="51">
        <v>380</v>
      </c>
      <c r="F131" s="51">
        <v>80</v>
      </c>
      <c r="G131" s="52">
        <v>54600</v>
      </c>
      <c r="H131" s="182">
        <f t="shared" si="12"/>
        <v>682.5</v>
      </c>
      <c r="I131" s="163">
        <f t="shared" si="7"/>
        <v>88.007736943907162</v>
      </c>
      <c r="K131" s="62">
        <f t="shared" si="13"/>
        <v>40950</v>
      </c>
      <c r="L131" s="52">
        <f t="shared" si="13"/>
        <v>44362.5</v>
      </c>
      <c r="M131" s="62">
        <f t="shared" si="13"/>
        <v>47775</v>
      </c>
      <c r="N131" s="52">
        <f t="shared" si="13"/>
        <v>51187.5</v>
      </c>
      <c r="O131" s="62">
        <f t="shared" si="13"/>
        <v>54600</v>
      </c>
      <c r="P131" s="52">
        <f t="shared" si="13"/>
        <v>58012.5</v>
      </c>
    </row>
    <row r="132" spans="1:16" hidden="1" x14ac:dyDescent="0.25">
      <c r="A132" s="68">
        <f t="shared" si="9"/>
        <v>130</v>
      </c>
      <c r="B132" t="s">
        <v>825</v>
      </c>
      <c r="C132" t="s">
        <v>112</v>
      </c>
      <c r="E132" s="51">
        <v>390</v>
      </c>
      <c r="F132" s="51">
        <v>80</v>
      </c>
      <c r="G132" s="52">
        <v>54600</v>
      </c>
      <c r="H132" s="182">
        <f t="shared" si="12"/>
        <v>682.5</v>
      </c>
      <c r="I132" s="163">
        <f t="shared" ref="I132:I195" si="14">H132/H$122*100</f>
        <v>88.007736943907162</v>
      </c>
      <c r="K132" s="62">
        <f t="shared" si="13"/>
        <v>40950</v>
      </c>
      <c r="L132" s="52">
        <f t="shared" si="13"/>
        <v>44362.5</v>
      </c>
      <c r="M132" s="62">
        <f t="shared" si="13"/>
        <v>47775</v>
      </c>
      <c r="N132" s="52">
        <f t="shared" si="13"/>
        <v>51187.5</v>
      </c>
      <c r="O132" s="62">
        <f t="shared" si="13"/>
        <v>54600</v>
      </c>
      <c r="P132" s="52">
        <f t="shared" si="13"/>
        <v>58012.5</v>
      </c>
    </row>
    <row r="133" spans="1:16" hidden="1" x14ac:dyDescent="0.25">
      <c r="A133" s="68">
        <f t="shared" ref="A133:A196" si="15">A132+1</f>
        <v>131</v>
      </c>
      <c r="B133" t="s">
        <v>825</v>
      </c>
      <c r="C133" t="s">
        <v>113</v>
      </c>
      <c r="E133" s="51">
        <v>410</v>
      </c>
      <c r="F133" s="51">
        <v>80</v>
      </c>
      <c r="G133" s="52">
        <v>54600</v>
      </c>
      <c r="H133" s="182">
        <f t="shared" si="12"/>
        <v>682.5</v>
      </c>
      <c r="I133" s="163">
        <f t="shared" si="14"/>
        <v>88.007736943907162</v>
      </c>
      <c r="K133" s="62">
        <f t="shared" si="13"/>
        <v>40950</v>
      </c>
      <c r="L133" s="52">
        <f t="shared" si="13"/>
        <v>44362.5</v>
      </c>
      <c r="M133" s="62">
        <f t="shared" si="13"/>
        <v>47775</v>
      </c>
      <c r="N133" s="52">
        <f t="shared" si="13"/>
        <v>51187.5</v>
      </c>
      <c r="O133" s="62">
        <f t="shared" si="13"/>
        <v>54600</v>
      </c>
      <c r="P133" s="52">
        <f t="shared" si="13"/>
        <v>58012.5</v>
      </c>
    </row>
    <row r="134" spans="1:16" hidden="1" x14ac:dyDescent="0.25">
      <c r="A134" s="68">
        <f t="shared" si="15"/>
        <v>132</v>
      </c>
      <c r="B134" t="s">
        <v>825</v>
      </c>
      <c r="C134" t="s">
        <v>63</v>
      </c>
      <c r="E134" s="51">
        <v>290</v>
      </c>
      <c r="F134" s="51">
        <v>80</v>
      </c>
      <c r="G134" s="52">
        <v>49632</v>
      </c>
      <c r="H134" s="182">
        <f t="shared" si="12"/>
        <v>620.4</v>
      </c>
      <c r="I134" s="163">
        <f t="shared" si="14"/>
        <v>80</v>
      </c>
      <c r="K134" s="62">
        <f t="shared" si="13"/>
        <v>37224</v>
      </c>
      <c r="L134" s="52">
        <f t="shared" si="13"/>
        <v>40326</v>
      </c>
      <c r="M134" s="62">
        <f t="shared" si="13"/>
        <v>43428</v>
      </c>
      <c r="N134" s="52">
        <f t="shared" si="13"/>
        <v>46530</v>
      </c>
      <c r="O134" s="62">
        <f t="shared" si="13"/>
        <v>49632</v>
      </c>
      <c r="P134" s="52">
        <f t="shared" si="13"/>
        <v>52734</v>
      </c>
    </row>
    <row r="135" spans="1:16" hidden="1" x14ac:dyDescent="0.25">
      <c r="A135" s="68">
        <f t="shared" si="15"/>
        <v>133</v>
      </c>
      <c r="B135" t="s">
        <v>825</v>
      </c>
      <c r="C135" t="s">
        <v>116</v>
      </c>
      <c r="E135" s="51">
        <v>310</v>
      </c>
      <c r="F135" s="51">
        <v>80</v>
      </c>
      <c r="G135" s="52">
        <v>49632</v>
      </c>
      <c r="H135" s="182">
        <f t="shared" si="12"/>
        <v>620.4</v>
      </c>
      <c r="I135" s="163">
        <f t="shared" si="14"/>
        <v>80</v>
      </c>
      <c r="K135" s="62">
        <f t="shared" si="13"/>
        <v>37224</v>
      </c>
      <c r="L135" s="52">
        <f t="shared" si="13"/>
        <v>40326</v>
      </c>
      <c r="M135" s="62">
        <f t="shared" si="13"/>
        <v>43428</v>
      </c>
      <c r="N135" s="52">
        <f t="shared" si="13"/>
        <v>46530</v>
      </c>
      <c r="O135" s="62">
        <f t="shared" si="13"/>
        <v>49632</v>
      </c>
      <c r="P135" s="52">
        <f t="shared" si="13"/>
        <v>52734</v>
      </c>
    </row>
    <row r="136" spans="1:16" hidden="1" x14ac:dyDescent="0.25">
      <c r="A136" s="68">
        <f t="shared" si="15"/>
        <v>134</v>
      </c>
      <c r="B136" t="s">
        <v>825</v>
      </c>
      <c r="C136" t="s">
        <v>867</v>
      </c>
      <c r="E136" s="51">
        <v>360</v>
      </c>
      <c r="F136" s="51">
        <v>80</v>
      </c>
      <c r="G136" s="52">
        <v>49632</v>
      </c>
      <c r="H136" s="182">
        <f t="shared" si="12"/>
        <v>620.4</v>
      </c>
      <c r="I136" s="163">
        <f t="shared" si="14"/>
        <v>80</v>
      </c>
      <c r="K136" s="62">
        <f t="shared" si="13"/>
        <v>37224</v>
      </c>
      <c r="L136" s="52">
        <f t="shared" si="13"/>
        <v>40326</v>
      </c>
      <c r="M136" s="62">
        <f t="shared" si="13"/>
        <v>43428</v>
      </c>
      <c r="N136" s="52">
        <f t="shared" si="13"/>
        <v>46530</v>
      </c>
      <c r="O136" s="62">
        <f t="shared" si="13"/>
        <v>49632</v>
      </c>
      <c r="P136" s="52">
        <f t="shared" si="13"/>
        <v>52734</v>
      </c>
    </row>
    <row r="137" spans="1:16" hidden="1" x14ac:dyDescent="0.25">
      <c r="A137" s="68">
        <f t="shared" si="15"/>
        <v>135</v>
      </c>
      <c r="B137" t="s">
        <v>825</v>
      </c>
      <c r="C137" t="s">
        <v>117</v>
      </c>
      <c r="E137" s="51">
        <v>380</v>
      </c>
      <c r="F137" s="51">
        <v>80</v>
      </c>
      <c r="G137" s="52">
        <v>49632</v>
      </c>
      <c r="H137" s="182">
        <f t="shared" si="12"/>
        <v>620.4</v>
      </c>
      <c r="I137" s="163">
        <f t="shared" si="14"/>
        <v>80</v>
      </c>
      <c r="K137" s="62">
        <f t="shared" si="13"/>
        <v>37224</v>
      </c>
      <c r="L137" s="52">
        <f t="shared" si="13"/>
        <v>40326</v>
      </c>
      <c r="M137" s="62">
        <f t="shared" si="13"/>
        <v>43428</v>
      </c>
      <c r="N137" s="52">
        <f t="shared" si="13"/>
        <v>46530</v>
      </c>
      <c r="O137" s="62">
        <f t="shared" si="13"/>
        <v>49632</v>
      </c>
      <c r="P137" s="52">
        <f t="shared" si="13"/>
        <v>52734</v>
      </c>
    </row>
    <row r="138" spans="1:16" hidden="1" x14ac:dyDescent="0.25">
      <c r="A138" s="68">
        <f t="shared" si="15"/>
        <v>136</v>
      </c>
      <c r="B138" t="s">
        <v>825</v>
      </c>
      <c r="C138" t="s">
        <v>868</v>
      </c>
      <c r="E138" s="51"/>
      <c r="F138" s="51">
        <v>80</v>
      </c>
      <c r="G138" s="52">
        <v>49632</v>
      </c>
      <c r="H138" s="182">
        <f t="shared" si="12"/>
        <v>620.4</v>
      </c>
      <c r="I138" s="163">
        <f t="shared" si="14"/>
        <v>80</v>
      </c>
      <c r="K138" s="62">
        <f t="shared" si="13"/>
        <v>37224</v>
      </c>
      <c r="L138" s="52">
        <f t="shared" si="13"/>
        <v>40326</v>
      </c>
      <c r="M138" s="62">
        <f t="shared" si="13"/>
        <v>43428</v>
      </c>
      <c r="N138" s="52">
        <f t="shared" si="13"/>
        <v>46530</v>
      </c>
      <c r="O138" s="62">
        <f t="shared" si="13"/>
        <v>49632</v>
      </c>
      <c r="P138" s="52">
        <f t="shared" si="13"/>
        <v>52734</v>
      </c>
    </row>
    <row r="139" spans="1:16" hidden="1" x14ac:dyDescent="0.25">
      <c r="A139" s="68">
        <f t="shared" si="15"/>
        <v>137</v>
      </c>
      <c r="B139" t="s">
        <v>825</v>
      </c>
      <c r="C139" t="s">
        <v>869</v>
      </c>
      <c r="E139" s="51">
        <v>530</v>
      </c>
      <c r="F139" s="51">
        <v>80</v>
      </c>
      <c r="G139" s="52">
        <v>49632</v>
      </c>
      <c r="H139" s="182">
        <f t="shared" si="12"/>
        <v>620.4</v>
      </c>
      <c r="I139" s="163">
        <f t="shared" si="14"/>
        <v>80</v>
      </c>
      <c r="K139" s="62">
        <f t="shared" si="13"/>
        <v>37224</v>
      </c>
      <c r="L139" s="52">
        <f t="shared" si="13"/>
        <v>40326</v>
      </c>
      <c r="M139" s="62">
        <f t="shared" si="13"/>
        <v>43428</v>
      </c>
      <c r="N139" s="52">
        <f t="shared" si="13"/>
        <v>46530</v>
      </c>
      <c r="O139" s="62">
        <f t="shared" si="13"/>
        <v>49632</v>
      </c>
      <c r="P139" s="52">
        <f t="shared" si="13"/>
        <v>52734</v>
      </c>
    </row>
    <row r="140" spans="1:16" hidden="1" x14ac:dyDescent="0.25">
      <c r="A140" s="68">
        <f t="shared" si="15"/>
        <v>138</v>
      </c>
      <c r="B140" t="s">
        <v>825</v>
      </c>
      <c r="C140" t="s">
        <v>870</v>
      </c>
      <c r="E140" s="51">
        <v>360</v>
      </c>
      <c r="F140" s="51">
        <v>80</v>
      </c>
      <c r="G140" s="52">
        <v>29784</v>
      </c>
      <c r="H140" s="182">
        <f t="shared" si="12"/>
        <v>372.3</v>
      </c>
      <c r="I140" s="163">
        <f t="shared" si="14"/>
        <v>48.007736943907162</v>
      </c>
      <c r="K140" s="62">
        <f t="shared" si="13"/>
        <v>22338</v>
      </c>
      <c r="L140" s="52">
        <f t="shared" si="13"/>
        <v>24199.5</v>
      </c>
      <c r="M140" s="62">
        <f t="shared" si="13"/>
        <v>26061</v>
      </c>
      <c r="N140" s="52">
        <f t="shared" si="13"/>
        <v>27922.5</v>
      </c>
      <c r="O140" s="62">
        <f t="shared" si="13"/>
        <v>29784</v>
      </c>
      <c r="P140" s="52">
        <f t="shared" si="13"/>
        <v>31645.5</v>
      </c>
    </row>
    <row r="141" spans="1:16" hidden="1" x14ac:dyDescent="0.25">
      <c r="A141" s="68">
        <f t="shared" si="15"/>
        <v>139</v>
      </c>
      <c r="B141" t="s">
        <v>825</v>
      </c>
      <c r="C141" t="s">
        <v>871</v>
      </c>
      <c r="E141" s="51" t="s">
        <v>872</v>
      </c>
      <c r="F141" s="51">
        <v>80</v>
      </c>
      <c r="G141" s="52">
        <v>29784</v>
      </c>
      <c r="H141" s="182">
        <f t="shared" si="12"/>
        <v>372.3</v>
      </c>
      <c r="I141" s="163">
        <f t="shared" si="14"/>
        <v>48.007736943907162</v>
      </c>
      <c r="K141" s="62">
        <f t="shared" si="13"/>
        <v>22338</v>
      </c>
      <c r="L141" s="52">
        <f t="shared" si="13"/>
        <v>24199.5</v>
      </c>
      <c r="M141" s="62">
        <f t="shared" si="13"/>
        <v>26061</v>
      </c>
      <c r="N141" s="52">
        <f t="shared" si="13"/>
        <v>27922.5</v>
      </c>
      <c r="O141" s="62">
        <f t="shared" si="13"/>
        <v>29784</v>
      </c>
      <c r="P141" s="52">
        <f t="shared" si="13"/>
        <v>31645.5</v>
      </c>
    </row>
    <row r="142" spans="1:16" hidden="1" x14ac:dyDescent="0.25">
      <c r="A142" s="68">
        <f t="shared" si="15"/>
        <v>140</v>
      </c>
      <c r="B142" t="s">
        <v>825</v>
      </c>
      <c r="C142" t="s">
        <v>873</v>
      </c>
      <c r="E142" s="51" t="s">
        <v>813</v>
      </c>
      <c r="F142" s="51">
        <v>80</v>
      </c>
      <c r="G142" s="52">
        <v>29784</v>
      </c>
      <c r="H142" s="182">
        <f t="shared" si="12"/>
        <v>372.3</v>
      </c>
      <c r="I142" s="163">
        <f t="shared" si="14"/>
        <v>48.007736943907162</v>
      </c>
      <c r="K142" s="62">
        <f t="shared" si="13"/>
        <v>22338</v>
      </c>
      <c r="L142" s="52">
        <f t="shared" si="13"/>
        <v>24199.5</v>
      </c>
      <c r="M142" s="62">
        <f t="shared" si="13"/>
        <v>26061</v>
      </c>
      <c r="N142" s="52">
        <f t="shared" si="13"/>
        <v>27922.5</v>
      </c>
      <c r="O142" s="62">
        <f t="shared" si="13"/>
        <v>29784</v>
      </c>
      <c r="P142" s="52">
        <f t="shared" si="13"/>
        <v>31645.5</v>
      </c>
    </row>
    <row r="143" spans="1:16" hidden="1" x14ac:dyDescent="0.25">
      <c r="A143" s="68">
        <f t="shared" si="15"/>
        <v>141</v>
      </c>
      <c r="B143" t="s">
        <v>825</v>
      </c>
      <c r="C143" t="s">
        <v>874</v>
      </c>
      <c r="E143" s="51" t="s">
        <v>875</v>
      </c>
      <c r="F143" s="51">
        <v>80</v>
      </c>
      <c r="G143" s="52">
        <v>29784</v>
      </c>
      <c r="H143" s="182">
        <f t="shared" si="12"/>
        <v>372.3</v>
      </c>
      <c r="I143" s="163">
        <f t="shared" si="14"/>
        <v>48.007736943907162</v>
      </c>
      <c r="K143" s="62">
        <f t="shared" si="13"/>
        <v>22338</v>
      </c>
      <c r="L143" s="52">
        <f t="shared" si="13"/>
        <v>24199.5</v>
      </c>
      <c r="M143" s="62">
        <f t="shared" si="13"/>
        <v>26061</v>
      </c>
      <c r="N143" s="52">
        <f t="shared" si="13"/>
        <v>27922.5</v>
      </c>
      <c r="O143" s="62">
        <f t="shared" si="13"/>
        <v>29784</v>
      </c>
      <c r="P143" s="52">
        <f t="shared" si="13"/>
        <v>31645.5</v>
      </c>
    </row>
    <row r="144" spans="1:16" hidden="1" x14ac:dyDescent="0.25">
      <c r="A144" s="68">
        <f t="shared" si="15"/>
        <v>142</v>
      </c>
      <c r="B144" t="s">
        <v>825</v>
      </c>
      <c r="C144" t="s">
        <v>876</v>
      </c>
      <c r="E144" s="51">
        <v>280</v>
      </c>
      <c r="F144" s="51">
        <v>80</v>
      </c>
      <c r="G144" s="52">
        <v>26056</v>
      </c>
      <c r="H144" s="182">
        <f t="shared" si="12"/>
        <v>325.7</v>
      </c>
      <c r="I144" s="163">
        <f t="shared" si="14"/>
        <v>41.998710509348811</v>
      </c>
      <c r="K144" s="62">
        <f t="shared" si="13"/>
        <v>19542</v>
      </c>
      <c r="L144" s="52">
        <f t="shared" si="13"/>
        <v>21170.5</v>
      </c>
      <c r="M144" s="62">
        <f t="shared" si="13"/>
        <v>22799</v>
      </c>
      <c r="N144" s="52">
        <f t="shared" si="13"/>
        <v>24427.5</v>
      </c>
      <c r="O144" s="62">
        <f t="shared" si="13"/>
        <v>26056</v>
      </c>
      <c r="P144" s="52">
        <f t="shared" si="13"/>
        <v>27684.5</v>
      </c>
    </row>
    <row r="145" spans="1:16" hidden="1" x14ac:dyDescent="0.25">
      <c r="A145" s="68">
        <f t="shared" si="15"/>
        <v>143</v>
      </c>
      <c r="B145" t="s">
        <v>825</v>
      </c>
      <c r="C145" t="s">
        <v>877</v>
      </c>
      <c r="E145" s="51">
        <v>310</v>
      </c>
      <c r="F145" s="51">
        <v>80</v>
      </c>
      <c r="G145" s="52">
        <v>26056</v>
      </c>
      <c r="H145" s="182">
        <f t="shared" si="12"/>
        <v>325.7</v>
      </c>
      <c r="I145" s="163">
        <f t="shared" si="14"/>
        <v>41.998710509348811</v>
      </c>
      <c r="K145" s="62">
        <f t="shared" si="13"/>
        <v>19542</v>
      </c>
      <c r="L145" s="52">
        <f t="shared" si="13"/>
        <v>21170.5</v>
      </c>
      <c r="M145" s="62">
        <f t="shared" si="13"/>
        <v>22799</v>
      </c>
      <c r="N145" s="52">
        <f t="shared" si="13"/>
        <v>24427.5</v>
      </c>
      <c r="O145" s="62">
        <f t="shared" si="13"/>
        <v>26056</v>
      </c>
      <c r="P145" s="52">
        <f t="shared" si="13"/>
        <v>27684.5</v>
      </c>
    </row>
    <row r="146" spans="1:16" hidden="1" x14ac:dyDescent="0.25">
      <c r="A146" s="68">
        <f t="shared" si="15"/>
        <v>144</v>
      </c>
      <c r="B146" t="s">
        <v>825</v>
      </c>
      <c r="C146" t="s">
        <v>878</v>
      </c>
      <c r="E146" s="51">
        <v>390</v>
      </c>
      <c r="F146" s="51">
        <v>80</v>
      </c>
      <c r="G146" s="52">
        <v>26056</v>
      </c>
      <c r="H146" s="182">
        <f t="shared" si="12"/>
        <v>325.7</v>
      </c>
      <c r="I146" s="163">
        <f t="shared" si="14"/>
        <v>41.998710509348811</v>
      </c>
      <c r="K146" s="62">
        <f t="shared" si="13"/>
        <v>19542</v>
      </c>
      <c r="L146" s="52">
        <f t="shared" si="13"/>
        <v>21170.5</v>
      </c>
      <c r="M146" s="62">
        <f t="shared" si="13"/>
        <v>22799</v>
      </c>
      <c r="N146" s="52">
        <f t="shared" si="13"/>
        <v>24427.5</v>
      </c>
      <c r="O146" s="62">
        <f t="shared" si="13"/>
        <v>26056</v>
      </c>
      <c r="P146" s="52">
        <f t="shared" si="13"/>
        <v>27684.5</v>
      </c>
    </row>
    <row r="147" spans="1:16" hidden="1" x14ac:dyDescent="0.25">
      <c r="A147" s="68">
        <f t="shared" si="15"/>
        <v>145</v>
      </c>
      <c r="B147" t="s">
        <v>879</v>
      </c>
      <c r="C147" t="s">
        <v>880</v>
      </c>
      <c r="E147" s="51">
        <v>320</v>
      </c>
      <c r="F147" s="51">
        <v>80</v>
      </c>
      <c r="G147" s="52">
        <v>53904.000000000007</v>
      </c>
      <c r="H147" s="182">
        <f t="shared" si="12"/>
        <v>673.80000000000007</v>
      </c>
      <c r="I147" s="163">
        <f t="shared" si="14"/>
        <v>86.88588007736945</v>
      </c>
      <c r="K147" s="62">
        <f t="shared" si="13"/>
        <v>40428.000000000007</v>
      </c>
      <c r="L147" s="52">
        <f t="shared" si="13"/>
        <v>43797.000000000007</v>
      </c>
      <c r="M147" s="62">
        <f t="shared" si="13"/>
        <v>47166.000000000007</v>
      </c>
      <c r="N147" s="52">
        <f t="shared" si="13"/>
        <v>50535.000000000007</v>
      </c>
      <c r="O147" s="62">
        <f t="shared" si="13"/>
        <v>53904.000000000007</v>
      </c>
      <c r="P147" s="52">
        <f t="shared" si="13"/>
        <v>57273.000000000007</v>
      </c>
    </row>
    <row r="148" spans="1:16" hidden="1" x14ac:dyDescent="0.25">
      <c r="A148" s="68">
        <f t="shared" si="15"/>
        <v>146</v>
      </c>
      <c r="B148" t="s">
        <v>879</v>
      </c>
      <c r="C148" t="s">
        <v>723</v>
      </c>
      <c r="E148" s="51">
        <v>330</v>
      </c>
      <c r="F148" s="51">
        <v>80</v>
      </c>
      <c r="G148" s="52">
        <v>53904.000000000007</v>
      </c>
      <c r="H148" s="182">
        <f t="shared" si="12"/>
        <v>673.80000000000007</v>
      </c>
      <c r="I148" s="163">
        <f t="shared" si="14"/>
        <v>86.88588007736945</v>
      </c>
      <c r="K148" s="62">
        <f t="shared" si="13"/>
        <v>40428.000000000007</v>
      </c>
      <c r="L148" s="52">
        <f t="shared" si="13"/>
        <v>43797.000000000007</v>
      </c>
      <c r="M148" s="62">
        <f t="shared" si="13"/>
        <v>47166.000000000007</v>
      </c>
      <c r="N148" s="52">
        <f t="shared" si="13"/>
        <v>50535.000000000007</v>
      </c>
      <c r="O148" s="62">
        <f t="shared" si="13"/>
        <v>53904.000000000007</v>
      </c>
      <c r="P148" s="52">
        <f t="shared" si="13"/>
        <v>57273.000000000007</v>
      </c>
    </row>
    <row r="149" spans="1:16" hidden="1" x14ac:dyDescent="0.25">
      <c r="A149" s="68">
        <f t="shared" si="15"/>
        <v>147</v>
      </c>
      <c r="B149" t="s">
        <v>879</v>
      </c>
      <c r="C149" t="s">
        <v>881</v>
      </c>
      <c r="E149" s="51">
        <v>350</v>
      </c>
      <c r="F149" s="51">
        <v>80</v>
      </c>
      <c r="G149" s="52">
        <v>53904.000000000007</v>
      </c>
      <c r="H149" s="182">
        <f t="shared" si="12"/>
        <v>673.80000000000007</v>
      </c>
      <c r="I149" s="163">
        <f t="shared" si="14"/>
        <v>86.88588007736945</v>
      </c>
      <c r="K149" s="62">
        <f t="shared" si="13"/>
        <v>40428.000000000007</v>
      </c>
      <c r="L149" s="52">
        <f t="shared" si="13"/>
        <v>43797.000000000007</v>
      </c>
      <c r="M149" s="62">
        <f t="shared" si="13"/>
        <v>47166.000000000007</v>
      </c>
      <c r="N149" s="52">
        <f t="shared" si="13"/>
        <v>50535.000000000007</v>
      </c>
      <c r="O149" s="62">
        <f t="shared" si="13"/>
        <v>53904.000000000007</v>
      </c>
      <c r="P149" s="52">
        <f t="shared" si="13"/>
        <v>57273.000000000007</v>
      </c>
    </row>
    <row r="150" spans="1:16" hidden="1" x14ac:dyDescent="0.25">
      <c r="A150" s="68">
        <f t="shared" si="15"/>
        <v>148</v>
      </c>
      <c r="B150" t="s">
        <v>879</v>
      </c>
      <c r="C150" t="s">
        <v>724</v>
      </c>
      <c r="E150" s="51">
        <v>390</v>
      </c>
      <c r="F150" s="51">
        <v>80</v>
      </c>
      <c r="G150" s="52">
        <v>53904.000000000007</v>
      </c>
      <c r="H150" s="182">
        <f t="shared" si="12"/>
        <v>673.80000000000007</v>
      </c>
      <c r="I150" s="163">
        <f t="shared" si="14"/>
        <v>86.88588007736945</v>
      </c>
      <c r="K150" s="62">
        <f t="shared" si="13"/>
        <v>40428.000000000007</v>
      </c>
      <c r="L150" s="52">
        <f t="shared" si="13"/>
        <v>43797.000000000007</v>
      </c>
      <c r="M150" s="62">
        <f t="shared" si="13"/>
        <v>47166.000000000007</v>
      </c>
      <c r="N150" s="52">
        <f t="shared" si="13"/>
        <v>50535.000000000007</v>
      </c>
      <c r="O150" s="62">
        <f t="shared" si="13"/>
        <v>53904.000000000007</v>
      </c>
      <c r="P150" s="52">
        <f t="shared" si="13"/>
        <v>57273.000000000007</v>
      </c>
    </row>
    <row r="151" spans="1:16" hidden="1" x14ac:dyDescent="0.25">
      <c r="A151" s="68">
        <f t="shared" si="15"/>
        <v>149</v>
      </c>
      <c r="B151" t="s">
        <v>879</v>
      </c>
      <c r="C151" t="s">
        <v>826</v>
      </c>
      <c r="E151" s="51">
        <v>410</v>
      </c>
      <c r="F151" s="51">
        <v>80</v>
      </c>
      <c r="G151" s="52">
        <v>53904.000000000007</v>
      </c>
      <c r="H151" s="182">
        <f t="shared" si="12"/>
        <v>673.80000000000007</v>
      </c>
      <c r="I151" s="163">
        <f t="shared" si="14"/>
        <v>86.88588007736945</v>
      </c>
      <c r="K151" s="62">
        <f t="shared" si="13"/>
        <v>40428.000000000007</v>
      </c>
      <c r="L151" s="52">
        <f t="shared" si="13"/>
        <v>43797.000000000007</v>
      </c>
      <c r="M151" s="62">
        <f t="shared" si="13"/>
        <v>47166.000000000007</v>
      </c>
      <c r="N151" s="52">
        <f t="shared" si="13"/>
        <v>50535.000000000007</v>
      </c>
      <c r="O151" s="62">
        <f t="shared" si="13"/>
        <v>53904.000000000007</v>
      </c>
      <c r="P151" s="52">
        <f t="shared" si="13"/>
        <v>57273.000000000007</v>
      </c>
    </row>
    <row r="152" spans="1:16" hidden="1" x14ac:dyDescent="0.25">
      <c r="A152" s="68">
        <f t="shared" si="15"/>
        <v>150</v>
      </c>
      <c r="B152" t="s">
        <v>879</v>
      </c>
      <c r="C152" t="s">
        <v>882</v>
      </c>
      <c r="E152" s="51">
        <v>420</v>
      </c>
      <c r="F152" s="51">
        <v>80</v>
      </c>
      <c r="G152" s="52">
        <v>52904.000000000007</v>
      </c>
      <c r="H152" s="182">
        <f t="shared" si="12"/>
        <v>661.30000000000007</v>
      </c>
      <c r="I152" s="163">
        <f t="shared" si="14"/>
        <v>85.274016763378484</v>
      </c>
      <c r="K152" s="62">
        <f t="shared" si="13"/>
        <v>39678.000000000007</v>
      </c>
      <c r="L152" s="52">
        <f t="shared" si="13"/>
        <v>42984.500000000007</v>
      </c>
      <c r="M152" s="62">
        <f t="shared" si="13"/>
        <v>46291.000000000007</v>
      </c>
      <c r="N152" s="52">
        <f t="shared" si="13"/>
        <v>49597.500000000007</v>
      </c>
      <c r="O152" s="62">
        <f t="shared" si="13"/>
        <v>52904.000000000007</v>
      </c>
      <c r="P152" s="52">
        <f t="shared" si="13"/>
        <v>56210.500000000007</v>
      </c>
    </row>
    <row r="153" spans="1:16" hidden="1" x14ac:dyDescent="0.25">
      <c r="A153" s="68">
        <f t="shared" si="15"/>
        <v>151</v>
      </c>
      <c r="B153" t="s">
        <v>879</v>
      </c>
      <c r="C153" t="s">
        <v>883</v>
      </c>
      <c r="E153" s="51">
        <v>450</v>
      </c>
      <c r="F153" s="51">
        <v>80</v>
      </c>
      <c r="G153" s="52">
        <v>52904.000000000007</v>
      </c>
      <c r="H153" s="182">
        <f t="shared" si="12"/>
        <v>661.30000000000007</v>
      </c>
      <c r="I153" s="163">
        <f t="shared" si="14"/>
        <v>85.274016763378484</v>
      </c>
      <c r="K153" s="62">
        <f t="shared" si="13"/>
        <v>39678.000000000007</v>
      </c>
      <c r="L153" s="52">
        <f t="shared" si="13"/>
        <v>42984.500000000007</v>
      </c>
      <c r="M153" s="62">
        <f t="shared" si="13"/>
        <v>46291.000000000007</v>
      </c>
      <c r="N153" s="52">
        <f t="shared" si="13"/>
        <v>49597.500000000007</v>
      </c>
      <c r="O153" s="62">
        <f t="shared" si="13"/>
        <v>52904.000000000007</v>
      </c>
      <c r="P153" s="52">
        <f t="shared" si="13"/>
        <v>56210.500000000007</v>
      </c>
    </row>
    <row r="154" spans="1:16" hidden="1" x14ac:dyDescent="0.25">
      <c r="A154" s="68">
        <f t="shared" si="15"/>
        <v>152</v>
      </c>
      <c r="B154" t="s">
        <v>879</v>
      </c>
      <c r="C154" t="s">
        <v>884</v>
      </c>
      <c r="E154" s="51">
        <v>280</v>
      </c>
      <c r="F154" s="51">
        <v>80</v>
      </c>
      <c r="G154" s="52">
        <v>39904</v>
      </c>
      <c r="H154" s="182">
        <f t="shared" si="12"/>
        <v>498.8</v>
      </c>
      <c r="I154" s="163">
        <f t="shared" si="14"/>
        <v>64.31979368149581</v>
      </c>
      <c r="K154" s="62">
        <f t="shared" si="13"/>
        <v>29928</v>
      </c>
      <c r="L154" s="52">
        <f t="shared" si="13"/>
        <v>32422</v>
      </c>
      <c r="M154" s="62">
        <f t="shared" si="13"/>
        <v>34916</v>
      </c>
      <c r="N154" s="52">
        <f t="shared" si="13"/>
        <v>37410</v>
      </c>
      <c r="O154" s="62">
        <f t="shared" si="13"/>
        <v>39904</v>
      </c>
      <c r="P154" s="52">
        <f t="shared" si="13"/>
        <v>42398</v>
      </c>
    </row>
    <row r="155" spans="1:16" hidden="1" x14ac:dyDescent="0.25">
      <c r="A155" s="68">
        <f t="shared" si="15"/>
        <v>153</v>
      </c>
      <c r="B155" t="s">
        <v>885</v>
      </c>
      <c r="C155" t="s">
        <v>886</v>
      </c>
      <c r="E155" s="51">
        <v>360</v>
      </c>
      <c r="F155" s="51">
        <v>50</v>
      </c>
      <c r="G155" s="52">
        <v>37000</v>
      </c>
      <c r="H155" s="182">
        <f t="shared" si="12"/>
        <v>740</v>
      </c>
      <c r="I155" s="163">
        <f t="shared" si="14"/>
        <v>95.422308188265632</v>
      </c>
      <c r="K155" s="62">
        <f t="shared" si="13"/>
        <v>44400</v>
      </c>
      <c r="L155" s="52">
        <f t="shared" si="13"/>
        <v>48100</v>
      </c>
      <c r="M155" s="62">
        <f t="shared" si="13"/>
        <v>51800</v>
      </c>
      <c r="N155" s="52">
        <f t="shared" si="13"/>
        <v>55500</v>
      </c>
      <c r="O155" s="62">
        <f t="shared" si="13"/>
        <v>59200</v>
      </c>
      <c r="P155" s="52">
        <f t="shared" si="13"/>
        <v>62900</v>
      </c>
    </row>
    <row r="156" spans="1:16" hidden="1" x14ac:dyDescent="0.25">
      <c r="A156" s="68">
        <f t="shared" si="15"/>
        <v>154</v>
      </c>
      <c r="B156" t="s">
        <v>885</v>
      </c>
      <c r="C156" t="s">
        <v>887</v>
      </c>
      <c r="E156" s="51">
        <v>460</v>
      </c>
      <c r="F156" s="51">
        <v>50</v>
      </c>
      <c r="G156" s="52">
        <v>37000</v>
      </c>
      <c r="H156" s="182">
        <f t="shared" si="12"/>
        <v>740</v>
      </c>
      <c r="I156" s="163">
        <f t="shared" si="14"/>
        <v>95.422308188265632</v>
      </c>
      <c r="K156" s="62">
        <f t="shared" si="13"/>
        <v>44400</v>
      </c>
      <c r="L156" s="52">
        <f t="shared" si="13"/>
        <v>48100</v>
      </c>
      <c r="M156" s="62">
        <f t="shared" si="13"/>
        <v>51800</v>
      </c>
      <c r="N156" s="52">
        <f t="shared" si="13"/>
        <v>55500</v>
      </c>
      <c r="O156" s="62">
        <f t="shared" si="13"/>
        <v>59200</v>
      </c>
      <c r="P156" s="52">
        <f t="shared" si="13"/>
        <v>62900</v>
      </c>
    </row>
    <row r="157" spans="1:16" hidden="1" x14ac:dyDescent="0.25">
      <c r="A157" s="68">
        <f t="shared" si="15"/>
        <v>155</v>
      </c>
      <c r="B157" t="s">
        <v>885</v>
      </c>
      <c r="C157" t="s">
        <v>888</v>
      </c>
      <c r="E157" s="51" t="s">
        <v>889</v>
      </c>
      <c r="F157" s="51">
        <v>50</v>
      </c>
      <c r="G157" s="52">
        <v>35500</v>
      </c>
      <c r="H157" s="182">
        <f t="shared" si="12"/>
        <v>710</v>
      </c>
      <c r="I157" s="163">
        <f t="shared" si="14"/>
        <v>91.553836234687296</v>
      </c>
      <c r="K157" s="62">
        <f t="shared" si="13"/>
        <v>42600</v>
      </c>
      <c r="L157" s="52">
        <f t="shared" si="13"/>
        <v>46150</v>
      </c>
      <c r="M157" s="62">
        <f t="shared" si="13"/>
        <v>49700</v>
      </c>
      <c r="N157" s="52">
        <f t="shared" si="13"/>
        <v>53250</v>
      </c>
      <c r="O157" s="62">
        <f t="shared" si="13"/>
        <v>56800</v>
      </c>
      <c r="P157" s="52">
        <f t="shared" si="13"/>
        <v>60350</v>
      </c>
    </row>
    <row r="158" spans="1:16" hidden="1" x14ac:dyDescent="0.25">
      <c r="A158" s="68">
        <f t="shared" si="15"/>
        <v>156</v>
      </c>
      <c r="B158" t="s">
        <v>885</v>
      </c>
      <c r="C158" t="s">
        <v>890</v>
      </c>
      <c r="E158" s="51">
        <v>330</v>
      </c>
      <c r="F158" s="51">
        <v>50</v>
      </c>
      <c r="G158" s="52">
        <v>35500</v>
      </c>
      <c r="H158" s="182">
        <f t="shared" si="12"/>
        <v>710</v>
      </c>
      <c r="I158" s="163">
        <f t="shared" si="14"/>
        <v>91.553836234687296</v>
      </c>
      <c r="K158" s="62">
        <f t="shared" si="13"/>
        <v>42600</v>
      </c>
      <c r="L158" s="52">
        <f t="shared" si="13"/>
        <v>46150</v>
      </c>
      <c r="M158" s="62">
        <f t="shared" si="13"/>
        <v>49700</v>
      </c>
      <c r="N158" s="52">
        <f t="shared" si="13"/>
        <v>53250</v>
      </c>
      <c r="O158" s="62">
        <f t="shared" si="13"/>
        <v>56800</v>
      </c>
      <c r="P158" s="52">
        <f t="shared" si="13"/>
        <v>60350</v>
      </c>
    </row>
    <row r="159" spans="1:16" hidden="1" x14ac:dyDescent="0.25">
      <c r="A159" s="68">
        <f t="shared" si="15"/>
        <v>157</v>
      </c>
      <c r="B159" t="s">
        <v>885</v>
      </c>
      <c r="C159" t="s">
        <v>891</v>
      </c>
      <c r="E159" s="51">
        <v>370</v>
      </c>
      <c r="F159" s="51">
        <v>50</v>
      </c>
      <c r="G159" s="52">
        <v>35500</v>
      </c>
      <c r="H159" s="182">
        <f t="shared" si="12"/>
        <v>710</v>
      </c>
      <c r="I159" s="163">
        <f t="shared" si="14"/>
        <v>91.553836234687296</v>
      </c>
      <c r="K159" s="62">
        <f t="shared" si="13"/>
        <v>42600</v>
      </c>
      <c r="L159" s="52">
        <f t="shared" si="13"/>
        <v>46150</v>
      </c>
      <c r="M159" s="62">
        <f t="shared" si="13"/>
        <v>49700</v>
      </c>
      <c r="N159" s="52">
        <f t="shared" si="13"/>
        <v>53250</v>
      </c>
      <c r="O159" s="62">
        <f t="shared" si="13"/>
        <v>56800</v>
      </c>
      <c r="P159" s="52">
        <f t="shared" si="13"/>
        <v>60350</v>
      </c>
    </row>
    <row r="160" spans="1:16" hidden="1" x14ac:dyDescent="0.25">
      <c r="A160" s="68">
        <f t="shared" si="15"/>
        <v>158</v>
      </c>
      <c r="B160" t="s">
        <v>885</v>
      </c>
      <c r="C160" t="s">
        <v>892</v>
      </c>
      <c r="E160" s="51">
        <v>440</v>
      </c>
      <c r="F160" s="51">
        <v>50</v>
      </c>
      <c r="G160" s="52">
        <v>35500</v>
      </c>
      <c r="H160" s="182">
        <f t="shared" si="12"/>
        <v>710</v>
      </c>
      <c r="I160" s="163">
        <f t="shared" si="14"/>
        <v>91.553836234687296</v>
      </c>
      <c r="K160" s="62">
        <f t="shared" si="13"/>
        <v>42600</v>
      </c>
      <c r="L160" s="52">
        <f t="shared" si="13"/>
        <v>46150</v>
      </c>
      <c r="M160" s="62">
        <f t="shared" si="13"/>
        <v>49700</v>
      </c>
      <c r="N160" s="52">
        <f t="shared" si="13"/>
        <v>53250</v>
      </c>
      <c r="O160" s="62">
        <f t="shared" si="13"/>
        <v>56800</v>
      </c>
      <c r="P160" s="52">
        <f t="shared" si="13"/>
        <v>60350</v>
      </c>
    </row>
    <row r="161" spans="1:16" hidden="1" x14ac:dyDescent="0.25">
      <c r="A161" s="68">
        <f t="shared" si="15"/>
        <v>159</v>
      </c>
      <c r="B161" t="s">
        <v>885</v>
      </c>
      <c r="C161" t="s">
        <v>893</v>
      </c>
      <c r="E161" s="51">
        <v>430</v>
      </c>
      <c r="F161" s="51">
        <v>50</v>
      </c>
      <c r="G161" s="52">
        <v>35500</v>
      </c>
      <c r="H161" s="182">
        <f t="shared" si="12"/>
        <v>710</v>
      </c>
      <c r="I161" s="163">
        <f t="shared" si="14"/>
        <v>91.553836234687296</v>
      </c>
      <c r="K161" s="62">
        <f t="shared" si="13"/>
        <v>42600</v>
      </c>
      <c r="L161" s="52">
        <f t="shared" si="13"/>
        <v>46150</v>
      </c>
      <c r="M161" s="62">
        <f t="shared" si="13"/>
        <v>49700</v>
      </c>
      <c r="N161" s="52">
        <f t="shared" si="13"/>
        <v>53250</v>
      </c>
      <c r="O161" s="62">
        <f t="shared" si="13"/>
        <v>56800</v>
      </c>
      <c r="P161" s="52">
        <f t="shared" si="13"/>
        <v>60350</v>
      </c>
    </row>
    <row r="162" spans="1:16" hidden="1" x14ac:dyDescent="0.25">
      <c r="A162" s="68">
        <f t="shared" si="15"/>
        <v>160</v>
      </c>
      <c r="B162" t="s">
        <v>885</v>
      </c>
      <c r="C162" t="s">
        <v>894</v>
      </c>
      <c r="E162" s="51">
        <v>320</v>
      </c>
      <c r="F162" s="51">
        <v>50</v>
      </c>
      <c r="G162" s="52">
        <v>34000</v>
      </c>
      <c r="H162" s="182">
        <f t="shared" si="12"/>
        <v>680</v>
      </c>
      <c r="I162" s="163">
        <f t="shared" si="14"/>
        <v>87.68536428110896</v>
      </c>
      <c r="K162" s="62">
        <f t="shared" si="13"/>
        <v>40800</v>
      </c>
      <c r="L162" s="52">
        <f t="shared" si="13"/>
        <v>44200</v>
      </c>
      <c r="M162" s="62">
        <f t="shared" si="13"/>
        <v>47600</v>
      </c>
      <c r="N162" s="52">
        <f t="shared" si="13"/>
        <v>51000</v>
      </c>
      <c r="O162" s="62">
        <f t="shared" si="13"/>
        <v>54400</v>
      </c>
      <c r="P162" s="52">
        <f t="shared" si="13"/>
        <v>57800</v>
      </c>
    </row>
    <row r="163" spans="1:16" hidden="1" x14ac:dyDescent="0.25">
      <c r="A163" s="68">
        <f t="shared" si="15"/>
        <v>161</v>
      </c>
      <c r="B163" t="s">
        <v>885</v>
      </c>
      <c r="C163" t="s">
        <v>895</v>
      </c>
      <c r="E163" s="51">
        <v>350</v>
      </c>
      <c r="F163" s="51">
        <v>50</v>
      </c>
      <c r="G163" s="52">
        <v>34000</v>
      </c>
      <c r="H163" s="182">
        <f t="shared" si="12"/>
        <v>680</v>
      </c>
      <c r="I163" s="163">
        <f t="shared" si="14"/>
        <v>87.68536428110896</v>
      </c>
      <c r="K163" s="62">
        <f t="shared" si="13"/>
        <v>40800</v>
      </c>
      <c r="L163" s="52">
        <f t="shared" si="13"/>
        <v>44200</v>
      </c>
      <c r="M163" s="62">
        <f t="shared" si="13"/>
        <v>47600</v>
      </c>
      <c r="N163" s="52">
        <f t="shared" si="13"/>
        <v>51000</v>
      </c>
      <c r="O163" s="62">
        <f t="shared" si="13"/>
        <v>54400</v>
      </c>
      <c r="P163" s="52">
        <f t="shared" si="13"/>
        <v>57800</v>
      </c>
    </row>
    <row r="164" spans="1:16" hidden="1" x14ac:dyDescent="0.25">
      <c r="A164" s="68">
        <f t="shared" si="15"/>
        <v>162</v>
      </c>
      <c r="B164" t="s">
        <v>885</v>
      </c>
      <c r="C164" t="s">
        <v>896</v>
      </c>
      <c r="E164" s="51">
        <v>390</v>
      </c>
      <c r="F164" s="51">
        <v>50</v>
      </c>
      <c r="G164" s="52">
        <v>34000</v>
      </c>
      <c r="H164" s="182">
        <f t="shared" si="12"/>
        <v>680</v>
      </c>
      <c r="I164" s="163">
        <f t="shared" si="14"/>
        <v>87.68536428110896</v>
      </c>
      <c r="K164" s="62">
        <f t="shared" si="13"/>
        <v>40800</v>
      </c>
      <c r="L164" s="52">
        <f t="shared" si="13"/>
        <v>44200</v>
      </c>
      <c r="M164" s="62">
        <f t="shared" si="13"/>
        <v>47600</v>
      </c>
      <c r="N164" s="52">
        <f t="shared" si="13"/>
        <v>51000</v>
      </c>
      <c r="O164" s="62">
        <f t="shared" si="13"/>
        <v>54400</v>
      </c>
      <c r="P164" s="52">
        <f t="shared" si="13"/>
        <v>57800</v>
      </c>
    </row>
    <row r="165" spans="1:16" hidden="1" x14ac:dyDescent="0.25">
      <c r="A165" s="68">
        <f t="shared" si="15"/>
        <v>163</v>
      </c>
      <c r="B165" t="s">
        <v>885</v>
      </c>
      <c r="C165" t="s">
        <v>897</v>
      </c>
      <c r="E165" s="51">
        <v>450</v>
      </c>
      <c r="F165" s="51">
        <v>50</v>
      </c>
      <c r="G165" s="52">
        <v>34000</v>
      </c>
      <c r="H165" s="182">
        <f t="shared" si="12"/>
        <v>680</v>
      </c>
      <c r="I165" s="163">
        <f t="shared" si="14"/>
        <v>87.68536428110896</v>
      </c>
      <c r="K165" s="62">
        <f t="shared" si="13"/>
        <v>40800</v>
      </c>
      <c r="L165" s="52">
        <f t="shared" si="13"/>
        <v>44200</v>
      </c>
      <c r="M165" s="62">
        <f t="shared" si="13"/>
        <v>47600</v>
      </c>
      <c r="N165" s="52">
        <f t="shared" si="13"/>
        <v>51000</v>
      </c>
      <c r="O165" s="62">
        <f t="shared" si="13"/>
        <v>54400</v>
      </c>
      <c r="P165" s="52">
        <f t="shared" si="13"/>
        <v>57800</v>
      </c>
    </row>
    <row r="166" spans="1:16" hidden="1" x14ac:dyDescent="0.25">
      <c r="A166" s="68">
        <f t="shared" si="15"/>
        <v>164</v>
      </c>
      <c r="B166" t="s">
        <v>885</v>
      </c>
      <c r="C166" t="s">
        <v>898</v>
      </c>
      <c r="E166" s="51">
        <v>510</v>
      </c>
      <c r="F166" s="51">
        <v>50</v>
      </c>
      <c r="G166" s="52">
        <v>34000</v>
      </c>
      <c r="H166" s="182">
        <f t="shared" si="12"/>
        <v>680</v>
      </c>
      <c r="I166" s="163">
        <f t="shared" si="14"/>
        <v>87.68536428110896</v>
      </c>
      <c r="K166" s="62">
        <f t="shared" si="13"/>
        <v>40800</v>
      </c>
      <c r="L166" s="52">
        <f t="shared" si="13"/>
        <v>44200</v>
      </c>
      <c r="M166" s="62">
        <f t="shared" si="13"/>
        <v>47600</v>
      </c>
      <c r="N166" s="52">
        <f t="shared" si="13"/>
        <v>51000</v>
      </c>
      <c r="O166" s="62">
        <f t="shared" si="13"/>
        <v>54400</v>
      </c>
      <c r="P166" s="52">
        <f t="shared" si="13"/>
        <v>57800</v>
      </c>
    </row>
    <row r="167" spans="1:16" hidden="1" x14ac:dyDescent="0.25">
      <c r="A167" s="68">
        <f t="shared" si="15"/>
        <v>165</v>
      </c>
      <c r="B167" t="s">
        <v>885</v>
      </c>
      <c r="C167" t="s">
        <v>899</v>
      </c>
      <c r="E167" s="51">
        <v>340</v>
      </c>
      <c r="F167" s="51">
        <v>50</v>
      </c>
      <c r="G167" s="52">
        <v>26000</v>
      </c>
      <c r="H167" s="182">
        <f t="shared" si="12"/>
        <v>520</v>
      </c>
      <c r="I167" s="163">
        <f t="shared" si="14"/>
        <v>67.053513862024502</v>
      </c>
      <c r="K167" s="62">
        <f t="shared" si="13"/>
        <v>31200</v>
      </c>
      <c r="L167" s="52">
        <f t="shared" si="13"/>
        <v>33800</v>
      </c>
      <c r="M167" s="62">
        <f t="shared" si="13"/>
        <v>36400</v>
      </c>
      <c r="N167" s="52">
        <f t="shared" si="13"/>
        <v>39000</v>
      </c>
      <c r="O167" s="62">
        <f t="shared" si="13"/>
        <v>41600</v>
      </c>
      <c r="P167" s="52">
        <f t="shared" si="13"/>
        <v>44200</v>
      </c>
    </row>
    <row r="168" spans="1:16" hidden="1" x14ac:dyDescent="0.25">
      <c r="A168" s="68">
        <f t="shared" si="15"/>
        <v>166</v>
      </c>
      <c r="B168" t="s">
        <v>885</v>
      </c>
      <c r="C168" t="s">
        <v>900</v>
      </c>
      <c r="E168" s="51" t="s">
        <v>901</v>
      </c>
      <c r="F168" s="51">
        <v>50</v>
      </c>
      <c r="G168" s="52">
        <v>26000</v>
      </c>
      <c r="H168" s="182">
        <f t="shared" si="12"/>
        <v>520</v>
      </c>
      <c r="I168" s="163">
        <f t="shared" si="14"/>
        <v>67.053513862024502</v>
      </c>
      <c r="K168" s="62">
        <f t="shared" si="13"/>
        <v>31200</v>
      </c>
      <c r="L168" s="52">
        <f t="shared" si="13"/>
        <v>33800</v>
      </c>
      <c r="M168" s="62">
        <f t="shared" si="13"/>
        <v>36400</v>
      </c>
      <c r="N168" s="52">
        <f t="shared" si="13"/>
        <v>39000</v>
      </c>
      <c r="O168" s="62">
        <f t="shared" si="13"/>
        <v>41600</v>
      </c>
      <c r="P168" s="52">
        <f t="shared" si="13"/>
        <v>44200</v>
      </c>
    </row>
    <row r="169" spans="1:16" hidden="1" x14ac:dyDescent="0.25">
      <c r="A169" s="68">
        <f t="shared" si="15"/>
        <v>167</v>
      </c>
      <c r="B169" t="s">
        <v>885</v>
      </c>
      <c r="C169" t="s">
        <v>902</v>
      </c>
      <c r="E169" s="51" t="s">
        <v>903</v>
      </c>
      <c r="F169" s="51">
        <v>50</v>
      </c>
      <c r="G169" s="52">
        <v>26000</v>
      </c>
      <c r="H169" s="182">
        <f t="shared" si="12"/>
        <v>520</v>
      </c>
      <c r="I169" s="163">
        <f t="shared" si="14"/>
        <v>67.053513862024502</v>
      </c>
      <c r="K169" s="62">
        <f t="shared" si="13"/>
        <v>31200</v>
      </c>
      <c r="L169" s="52">
        <f t="shared" si="13"/>
        <v>33800</v>
      </c>
      <c r="M169" s="62">
        <f t="shared" si="13"/>
        <v>36400</v>
      </c>
      <c r="N169" s="52">
        <f t="shared" ref="N169:P184" si="16">$H169*N$2/1000</f>
        <v>39000</v>
      </c>
      <c r="O169" s="62">
        <f t="shared" si="16"/>
        <v>41600</v>
      </c>
      <c r="P169" s="52">
        <f t="shared" si="16"/>
        <v>44200</v>
      </c>
    </row>
    <row r="170" spans="1:16" hidden="1" x14ac:dyDescent="0.25">
      <c r="A170" s="68">
        <f t="shared" si="15"/>
        <v>168</v>
      </c>
      <c r="B170" t="s">
        <v>885</v>
      </c>
      <c r="C170" t="s">
        <v>904</v>
      </c>
      <c r="E170" s="51" t="s">
        <v>905</v>
      </c>
      <c r="F170" s="51">
        <v>50</v>
      </c>
      <c r="G170" s="52">
        <v>26000</v>
      </c>
      <c r="H170" s="182">
        <f t="shared" si="12"/>
        <v>520</v>
      </c>
      <c r="I170" s="163">
        <f t="shared" si="14"/>
        <v>67.053513862024502</v>
      </c>
      <c r="K170" s="62">
        <f t="shared" ref="K170:P185" si="17">$H170*K$2/1000</f>
        <v>31200</v>
      </c>
      <c r="L170" s="52">
        <f t="shared" si="17"/>
        <v>33800</v>
      </c>
      <c r="M170" s="62">
        <f t="shared" si="17"/>
        <v>36400</v>
      </c>
      <c r="N170" s="52">
        <f t="shared" si="16"/>
        <v>39000</v>
      </c>
      <c r="O170" s="62">
        <f t="shared" si="16"/>
        <v>41600</v>
      </c>
      <c r="P170" s="52">
        <f t="shared" si="16"/>
        <v>44200</v>
      </c>
    </row>
    <row r="171" spans="1:16" hidden="1" x14ac:dyDescent="0.25">
      <c r="A171" s="68">
        <f t="shared" si="15"/>
        <v>169</v>
      </c>
      <c r="B171" t="s">
        <v>885</v>
      </c>
      <c r="C171" t="s">
        <v>906</v>
      </c>
      <c r="E171" s="51">
        <v>240</v>
      </c>
      <c r="F171" s="51">
        <v>50</v>
      </c>
      <c r="G171" s="52">
        <v>20000</v>
      </c>
      <c r="H171" s="182">
        <f t="shared" si="12"/>
        <v>400</v>
      </c>
      <c r="I171" s="163">
        <f t="shared" si="14"/>
        <v>51.579626047711159</v>
      </c>
      <c r="K171" s="62">
        <f t="shared" si="17"/>
        <v>24000</v>
      </c>
      <c r="L171" s="52">
        <f t="shared" si="17"/>
        <v>26000</v>
      </c>
      <c r="M171" s="62">
        <f t="shared" si="17"/>
        <v>28000</v>
      </c>
      <c r="N171" s="52">
        <f t="shared" si="16"/>
        <v>30000</v>
      </c>
      <c r="O171" s="62">
        <f t="shared" si="16"/>
        <v>32000</v>
      </c>
      <c r="P171" s="52">
        <f t="shared" si="16"/>
        <v>34000</v>
      </c>
    </row>
    <row r="172" spans="1:16" hidden="1" x14ac:dyDescent="0.25">
      <c r="A172" s="68">
        <f t="shared" si="15"/>
        <v>170</v>
      </c>
      <c r="B172" t="s">
        <v>885</v>
      </c>
      <c r="C172" t="s">
        <v>907</v>
      </c>
      <c r="E172" s="51">
        <v>320</v>
      </c>
      <c r="F172" s="51">
        <v>50</v>
      </c>
      <c r="G172" s="52">
        <v>20000</v>
      </c>
      <c r="H172" s="182">
        <f t="shared" si="12"/>
        <v>400</v>
      </c>
      <c r="I172" s="163">
        <f t="shared" si="14"/>
        <v>51.579626047711159</v>
      </c>
      <c r="K172" s="62">
        <f t="shared" si="17"/>
        <v>24000</v>
      </c>
      <c r="L172" s="52">
        <f t="shared" si="17"/>
        <v>26000</v>
      </c>
      <c r="M172" s="62">
        <f t="shared" si="17"/>
        <v>28000</v>
      </c>
      <c r="N172" s="52">
        <f t="shared" si="16"/>
        <v>30000</v>
      </c>
      <c r="O172" s="62">
        <f t="shared" si="16"/>
        <v>32000</v>
      </c>
      <c r="P172" s="52">
        <f t="shared" si="16"/>
        <v>34000</v>
      </c>
    </row>
    <row r="173" spans="1:16" hidden="1" x14ac:dyDescent="0.25">
      <c r="A173" s="68">
        <f t="shared" si="15"/>
        <v>171</v>
      </c>
      <c r="B173" t="s">
        <v>885</v>
      </c>
      <c r="C173" t="s">
        <v>908</v>
      </c>
      <c r="E173" s="51" t="s">
        <v>909</v>
      </c>
      <c r="F173" s="51">
        <v>50</v>
      </c>
      <c r="G173" s="52">
        <v>20000</v>
      </c>
      <c r="H173" s="182">
        <f t="shared" si="12"/>
        <v>400</v>
      </c>
      <c r="I173" s="163">
        <f t="shared" si="14"/>
        <v>51.579626047711159</v>
      </c>
      <c r="K173" s="62">
        <f t="shared" si="17"/>
        <v>24000</v>
      </c>
      <c r="L173" s="52">
        <f t="shared" si="17"/>
        <v>26000</v>
      </c>
      <c r="M173" s="62">
        <f t="shared" si="17"/>
        <v>28000</v>
      </c>
      <c r="N173" s="52">
        <f t="shared" si="16"/>
        <v>30000</v>
      </c>
      <c r="O173" s="62">
        <f t="shared" si="16"/>
        <v>32000</v>
      </c>
      <c r="P173" s="52">
        <f t="shared" si="16"/>
        <v>34000</v>
      </c>
    </row>
    <row r="174" spans="1:16" hidden="1" x14ac:dyDescent="0.25">
      <c r="A174" s="68">
        <f t="shared" si="15"/>
        <v>172</v>
      </c>
      <c r="B174" t="s">
        <v>885</v>
      </c>
      <c r="C174" t="s">
        <v>910</v>
      </c>
      <c r="E174" s="51" t="s">
        <v>809</v>
      </c>
      <c r="F174" s="51">
        <v>50</v>
      </c>
      <c r="G174" s="52">
        <v>20000</v>
      </c>
      <c r="H174" s="182">
        <f t="shared" si="12"/>
        <v>400</v>
      </c>
      <c r="I174" s="163">
        <f t="shared" si="14"/>
        <v>51.579626047711159</v>
      </c>
      <c r="K174" s="62">
        <f t="shared" si="17"/>
        <v>24000</v>
      </c>
      <c r="L174" s="52">
        <f t="shared" si="17"/>
        <v>26000</v>
      </c>
      <c r="M174" s="62">
        <f t="shared" si="17"/>
        <v>28000</v>
      </c>
      <c r="N174" s="52">
        <f t="shared" si="16"/>
        <v>30000</v>
      </c>
      <c r="O174" s="62">
        <f t="shared" si="16"/>
        <v>32000</v>
      </c>
      <c r="P174" s="52">
        <f t="shared" si="16"/>
        <v>34000</v>
      </c>
    </row>
    <row r="175" spans="1:16" hidden="1" x14ac:dyDescent="0.25">
      <c r="A175" s="68">
        <f t="shared" si="15"/>
        <v>173</v>
      </c>
      <c r="B175" t="s">
        <v>885</v>
      </c>
      <c r="C175" t="s">
        <v>911</v>
      </c>
      <c r="E175" s="51" t="s">
        <v>813</v>
      </c>
      <c r="F175" s="51">
        <v>50</v>
      </c>
      <c r="G175" s="52">
        <v>20000</v>
      </c>
      <c r="H175" s="182">
        <f t="shared" si="12"/>
        <v>400</v>
      </c>
      <c r="I175" s="163">
        <f t="shared" si="14"/>
        <v>51.579626047711159</v>
      </c>
      <c r="K175" s="62">
        <f t="shared" si="17"/>
        <v>24000</v>
      </c>
      <c r="L175" s="52">
        <f t="shared" si="17"/>
        <v>26000</v>
      </c>
      <c r="M175" s="62">
        <f t="shared" si="17"/>
        <v>28000</v>
      </c>
      <c r="N175" s="52">
        <f t="shared" si="16"/>
        <v>30000</v>
      </c>
      <c r="O175" s="62">
        <f t="shared" si="16"/>
        <v>32000</v>
      </c>
      <c r="P175" s="52">
        <f t="shared" si="16"/>
        <v>34000</v>
      </c>
    </row>
    <row r="176" spans="1:16" x14ac:dyDescent="0.25">
      <c r="A176" s="68">
        <f t="shared" si="15"/>
        <v>174</v>
      </c>
      <c r="B176" t="s">
        <v>913</v>
      </c>
      <c r="C176" t="s">
        <v>926</v>
      </c>
      <c r="E176">
        <v>320</v>
      </c>
      <c r="F176">
        <v>50</v>
      </c>
      <c r="G176" s="52">
        <v>35000</v>
      </c>
      <c r="H176" s="182">
        <f t="shared" ref="H176:H214" si="18">G176/F176</f>
        <v>700</v>
      </c>
      <c r="I176" s="163">
        <f t="shared" si="14"/>
        <v>90.264345583494517</v>
      </c>
      <c r="K176" s="62">
        <f t="shared" si="17"/>
        <v>42000</v>
      </c>
      <c r="L176" s="52">
        <f t="shared" si="17"/>
        <v>45500</v>
      </c>
      <c r="M176" s="62">
        <f t="shared" si="17"/>
        <v>49000</v>
      </c>
      <c r="N176" s="52">
        <f t="shared" si="16"/>
        <v>52500</v>
      </c>
      <c r="O176" s="62">
        <f t="shared" si="16"/>
        <v>56000</v>
      </c>
      <c r="P176" s="52">
        <f t="shared" si="16"/>
        <v>59500</v>
      </c>
    </row>
    <row r="177" spans="1:16" x14ac:dyDescent="0.25">
      <c r="A177" s="68">
        <f t="shared" si="15"/>
        <v>175</v>
      </c>
      <c r="B177" t="s">
        <v>913</v>
      </c>
      <c r="C177" t="s">
        <v>927</v>
      </c>
      <c r="E177">
        <v>320</v>
      </c>
      <c r="F177" t="s">
        <v>925</v>
      </c>
      <c r="G177" s="52">
        <v>41500</v>
      </c>
      <c r="H177" s="182" t="e">
        <f t="shared" si="18"/>
        <v>#VALUE!</v>
      </c>
      <c r="I177" s="163" t="e">
        <f t="shared" si="14"/>
        <v>#VALUE!</v>
      </c>
      <c r="K177" s="62" t="e">
        <f t="shared" si="17"/>
        <v>#VALUE!</v>
      </c>
      <c r="L177" s="52" t="e">
        <f t="shared" si="17"/>
        <v>#VALUE!</v>
      </c>
      <c r="M177" s="62" t="e">
        <f t="shared" si="17"/>
        <v>#VALUE!</v>
      </c>
      <c r="N177" s="52" t="e">
        <f t="shared" si="16"/>
        <v>#VALUE!</v>
      </c>
      <c r="O177" s="62" t="e">
        <f t="shared" si="16"/>
        <v>#VALUE!</v>
      </c>
      <c r="P177" s="52" t="e">
        <f t="shared" si="16"/>
        <v>#VALUE!</v>
      </c>
    </row>
    <row r="178" spans="1:16" x14ac:dyDescent="0.25">
      <c r="A178" s="68">
        <f t="shared" si="15"/>
        <v>176</v>
      </c>
      <c r="B178" t="s">
        <v>913</v>
      </c>
      <c r="C178" t="s">
        <v>851</v>
      </c>
      <c r="E178">
        <v>350</v>
      </c>
      <c r="F178">
        <v>50</v>
      </c>
      <c r="G178" s="52">
        <v>35000</v>
      </c>
      <c r="H178" s="182">
        <f t="shared" si="18"/>
        <v>700</v>
      </c>
      <c r="I178" s="163">
        <f t="shared" si="14"/>
        <v>90.264345583494517</v>
      </c>
      <c r="K178" s="62">
        <f t="shared" si="17"/>
        <v>42000</v>
      </c>
      <c r="L178" s="52">
        <f t="shared" si="17"/>
        <v>45500</v>
      </c>
      <c r="M178" s="62">
        <f t="shared" si="17"/>
        <v>49000</v>
      </c>
      <c r="N178" s="52">
        <f t="shared" si="16"/>
        <v>52500</v>
      </c>
      <c r="O178" s="62">
        <f t="shared" si="16"/>
        <v>56000</v>
      </c>
      <c r="P178" s="52">
        <f t="shared" si="16"/>
        <v>59500</v>
      </c>
    </row>
    <row r="179" spans="1:16" x14ac:dyDescent="0.25">
      <c r="A179" s="68">
        <f t="shared" si="15"/>
        <v>177</v>
      </c>
      <c r="B179" t="s">
        <v>913</v>
      </c>
      <c r="C179" t="s">
        <v>853</v>
      </c>
      <c r="E179">
        <v>380</v>
      </c>
      <c r="F179">
        <v>50</v>
      </c>
      <c r="G179" s="52">
        <v>32500</v>
      </c>
      <c r="H179" s="182">
        <f t="shared" si="18"/>
        <v>650</v>
      </c>
      <c r="I179" s="163">
        <f t="shared" si="14"/>
        <v>83.816892327530624</v>
      </c>
      <c r="K179" s="62">
        <f t="shared" si="17"/>
        <v>39000</v>
      </c>
      <c r="L179" s="52">
        <f t="shared" si="17"/>
        <v>42250</v>
      </c>
      <c r="M179" s="62">
        <f t="shared" si="17"/>
        <v>45500</v>
      </c>
      <c r="N179" s="52">
        <f t="shared" si="16"/>
        <v>48750</v>
      </c>
      <c r="O179" s="62">
        <f t="shared" si="16"/>
        <v>52000</v>
      </c>
      <c r="P179" s="52">
        <f t="shared" si="16"/>
        <v>55250</v>
      </c>
    </row>
    <row r="180" spans="1:16" x14ac:dyDescent="0.25">
      <c r="A180" s="68">
        <f t="shared" si="15"/>
        <v>178</v>
      </c>
      <c r="B180" t="s">
        <v>913</v>
      </c>
      <c r="C180" t="s">
        <v>928</v>
      </c>
      <c r="E180">
        <v>380</v>
      </c>
      <c r="F180" t="s">
        <v>925</v>
      </c>
      <c r="G180" s="52">
        <v>39000</v>
      </c>
      <c r="H180" s="182" t="e">
        <f t="shared" si="18"/>
        <v>#VALUE!</v>
      </c>
      <c r="I180" s="163" t="e">
        <f t="shared" si="14"/>
        <v>#VALUE!</v>
      </c>
      <c r="K180" s="62" t="e">
        <f t="shared" si="17"/>
        <v>#VALUE!</v>
      </c>
      <c r="L180" s="52" t="e">
        <f t="shared" si="17"/>
        <v>#VALUE!</v>
      </c>
      <c r="M180" s="62" t="e">
        <f t="shared" si="17"/>
        <v>#VALUE!</v>
      </c>
      <c r="N180" s="52" t="e">
        <f t="shared" si="16"/>
        <v>#VALUE!</v>
      </c>
      <c r="O180" s="62" t="e">
        <f t="shared" si="16"/>
        <v>#VALUE!</v>
      </c>
      <c r="P180" s="52" t="e">
        <f t="shared" si="16"/>
        <v>#VALUE!</v>
      </c>
    </row>
    <row r="181" spans="1:16" x14ac:dyDescent="0.25">
      <c r="A181" s="68">
        <f t="shared" si="15"/>
        <v>179</v>
      </c>
      <c r="B181" t="s">
        <v>913</v>
      </c>
      <c r="C181" t="s">
        <v>929</v>
      </c>
      <c r="E181">
        <v>340</v>
      </c>
      <c r="F181">
        <v>50</v>
      </c>
      <c r="G181" s="52">
        <v>32500</v>
      </c>
      <c r="H181" s="182">
        <f t="shared" si="18"/>
        <v>650</v>
      </c>
      <c r="I181" s="163">
        <f t="shared" si="14"/>
        <v>83.816892327530624</v>
      </c>
      <c r="K181" s="62">
        <f t="shared" si="17"/>
        <v>39000</v>
      </c>
      <c r="L181" s="52">
        <f t="shared" si="17"/>
        <v>42250</v>
      </c>
      <c r="M181" s="62">
        <f t="shared" si="17"/>
        <v>45500</v>
      </c>
      <c r="N181" s="52">
        <f t="shared" si="16"/>
        <v>48750</v>
      </c>
      <c r="O181" s="62">
        <f t="shared" si="16"/>
        <v>52000</v>
      </c>
      <c r="P181" s="52">
        <f t="shared" si="16"/>
        <v>55250</v>
      </c>
    </row>
    <row r="182" spans="1:16" x14ac:dyDescent="0.25">
      <c r="A182" s="68">
        <f t="shared" si="15"/>
        <v>180</v>
      </c>
      <c r="B182" t="s">
        <v>913</v>
      </c>
      <c r="C182" t="s">
        <v>930</v>
      </c>
      <c r="E182">
        <v>440</v>
      </c>
      <c r="F182" s="54">
        <v>50</v>
      </c>
      <c r="G182" s="52">
        <v>32500</v>
      </c>
      <c r="H182" s="182">
        <f t="shared" si="18"/>
        <v>650</v>
      </c>
      <c r="I182" s="163">
        <f t="shared" si="14"/>
        <v>83.816892327530624</v>
      </c>
      <c r="K182" s="62">
        <f t="shared" si="17"/>
        <v>39000</v>
      </c>
      <c r="L182" s="52">
        <f t="shared" si="17"/>
        <v>42250</v>
      </c>
      <c r="M182" s="62">
        <f t="shared" si="17"/>
        <v>45500</v>
      </c>
      <c r="N182" s="52">
        <f t="shared" si="16"/>
        <v>48750</v>
      </c>
      <c r="O182" s="62">
        <f t="shared" si="16"/>
        <v>52000</v>
      </c>
      <c r="P182" s="52">
        <f t="shared" si="16"/>
        <v>55250</v>
      </c>
    </row>
    <row r="183" spans="1:16" x14ac:dyDescent="0.25">
      <c r="A183" s="68">
        <f t="shared" si="15"/>
        <v>181</v>
      </c>
      <c r="B183" t="s">
        <v>913</v>
      </c>
      <c r="C183" t="s">
        <v>931</v>
      </c>
      <c r="E183">
        <v>250</v>
      </c>
      <c r="F183" s="54">
        <v>50</v>
      </c>
      <c r="G183" s="52">
        <v>25500</v>
      </c>
      <c r="H183" s="182">
        <f t="shared" si="18"/>
        <v>510</v>
      </c>
      <c r="I183" s="163">
        <f t="shared" si="14"/>
        <v>65.764023210831724</v>
      </c>
      <c r="K183" s="62">
        <f t="shared" si="17"/>
        <v>30600</v>
      </c>
      <c r="L183" s="52">
        <f t="shared" si="17"/>
        <v>33150</v>
      </c>
      <c r="M183" s="62">
        <f t="shared" si="17"/>
        <v>35700</v>
      </c>
      <c r="N183" s="52">
        <f t="shared" si="16"/>
        <v>38250</v>
      </c>
      <c r="O183" s="62">
        <f t="shared" si="16"/>
        <v>40800</v>
      </c>
      <c r="P183" s="52">
        <f t="shared" si="16"/>
        <v>43350</v>
      </c>
    </row>
    <row r="184" spans="1:16" x14ac:dyDescent="0.25">
      <c r="A184" s="68">
        <f t="shared" si="15"/>
        <v>182</v>
      </c>
      <c r="B184" t="s">
        <v>913</v>
      </c>
      <c r="C184" t="s">
        <v>932</v>
      </c>
      <c r="E184">
        <v>250</v>
      </c>
      <c r="F184" s="54" t="s">
        <v>925</v>
      </c>
      <c r="G184" s="52">
        <v>32000</v>
      </c>
      <c r="H184" s="182" t="e">
        <f t="shared" si="18"/>
        <v>#VALUE!</v>
      </c>
      <c r="I184" s="163" t="e">
        <f t="shared" si="14"/>
        <v>#VALUE!</v>
      </c>
      <c r="K184" s="62" t="e">
        <f t="shared" si="17"/>
        <v>#VALUE!</v>
      </c>
      <c r="L184" s="52" t="e">
        <f t="shared" si="17"/>
        <v>#VALUE!</v>
      </c>
      <c r="M184" s="62" t="e">
        <f t="shared" si="17"/>
        <v>#VALUE!</v>
      </c>
      <c r="N184" s="52" t="e">
        <f t="shared" si="16"/>
        <v>#VALUE!</v>
      </c>
      <c r="O184" s="62" t="e">
        <f t="shared" si="16"/>
        <v>#VALUE!</v>
      </c>
      <c r="P184" s="52" t="e">
        <f t="shared" si="16"/>
        <v>#VALUE!</v>
      </c>
    </row>
    <row r="185" spans="1:16" x14ac:dyDescent="0.25">
      <c r="A185" s="68">
        <f t="shared" si="15"/>
        <v>183</v>
      </c>
      <c r="B185" t="s">
        <v>913</v>
      </c>
      <c r="C185" t="s">
        <v>933</v>
      </c>
      <c r="E185">
        <v>170</v>
      </c>
      <c r="F185" s="54">
        <v>50</v>
      </c>
      <c r="G185" s="52">
        <v>25500</v>
      </c>
      <c r="H185" s="182">
        <f t="shared" si="18"/>
        <v>510</v>
      </c>
      <c r="I185" s="163">
        <f t="shared" si="14"/>
        <v>65.764023210831724</v>
      </c>
      <c r="K185" s="62">
        <f t="shared" si="17"/>
        <v>30600</v>
      </c>
      <c r="L185" s="52">
        <f t="shared" si="17"/>
        <v>33150</v>
      </c>
      <c r="M185" s="62">
        <f t="shared" si="17"/>
        <v>35700</v>
      </c>
      <c r="N185" s="52">
        <f t="shared" si="17"/>
        <v>38250</v>
      </c>
      <c r="O185" s="62">
        <f t="shared" si="17"/>
        <v>40800</v>
      </c>
      <c r="P185" s="52">
        <f t="shared" si="17"/>
        <v>43350</v>
      </c>
    </row>
    <row r="186" spans="1:16" x14ac:dyDescent="0.25">
      <c r="A186" s="68">
        <f t="shared" si="15"/>
        <v>184</v>
      </c>
      <c r="B186" t="s">
        <v>913</v>
      </c>
      <c r="C186" t="s">
        <v>934</v>
      </c>
      <c r="E186">
        <v>420</v>
      </c>
      <c r="F186" s="54">
        <v>50</v>
      </c>
      <c r="G186" s="52">
        <v>25500</v>
      </c>
      <c r="H186" s="182">
        <f t="shared" si="18"/>
        <v>510</v>
      </c>
      <c r="I186" s="163">
        <f t="shared" si="14"/>
        <v>65.764023210831724</v>
      </c>
      <c r="K186" s="62">
        <f t="shared" ref="K186:P214" si="19">$H186*K$2/1000</f>
        <v>30600</v>
      </c>
      <c r="L186" s="52">
        <f t="shared" si="19"/>
        <v>33150</v>
      </c>
      <c r="M186" s="62">
        <f t="shared" si="19"/>
        <v>35700</v>
      </c>
      <c r="N186" s="52">
        <f t="shared" si="19"/>
        <v>38250</v>
      </c>
      <c r="O186" s="62">
        <f t="shared" si="19"/>
        <v>40800</v>
      </c>
      <c r="P186" s="52">
        <f t="shared" si="19"/>
        <v>43350</v>
      </c>
    </row>
    <row r="187" spans="1:16" x14ac:dyDescent="0.25">
      <c r="A187" s="68">
        <f t="shared" si="15"/>
        <v>185</v>
      </c>
      <c r="B187" t="s">
        <v>913</v>
      </c>
      <c r="C187" t="s">
        <v>912</v>
      </c>
      <c r="E187">
        <v>270</v>
      </c>
      <c r="F187" s="54">
        <v>50</v>
      </c>
      <c r="G187" s="52">
        <v>21000</v>
      </c>
      <c r="H187" s="182">
        <f t="shared" si="18"/>
        <v>420</v>
      </c>
      <c r="I187" s="163">
        <f t="shared" si="14"/>
        <v>54.158607350096709</v>
      </c>
      <c r="K187" s="62">
        <f t="shared" si="19"/>
        <v>25200</v>
      </c>
      <c r="L187" s="52">
        <f t="shared" si="19"/>
        <v>27300</v>
      </c>
      <c r="M187" s="62">
        <f t="shared" si="19"/>
        <v>29400</v>
      </c>
      <c r="N187" s="52">
        <f t="shared" si="19"/>
        <v>31500</v>
      </c>
      <c r="O187" s="62">
        <f t="shared" si="19"/>
        <v>33600</v>
      </c>
      <c r="P187" s="52">
        <f t="shared" si="19"/>
        <v>35700</v>
      </c>
    </row>
    <row r="188" spans="1:16" x14ac:dyDescent="0.25">
      <c r="A188" s="68">
        <f t="shared" si="15"/>
        <v>186</v>
      </c>
      <c r="B188" t="s">
        <v>913</v>
      </c>
      <c r="C188" t="s">
        <v>935</v>
      </c>
      <c r="E188">
        <v>380</v>
      </c>
      <c r="F188" s="54">
        <v>50</v>
      </c>
      <c r="G188" s="52">
        <v>21000</v>
      </c>
      <c r="H188" s="182">
        <f t="shared" si="18"/>
        <v>420</v>
      </c>
      <c r="I188" s="163">
        <f t="shared" si="14"/>
        <v>54.158607350096709</v>
      </c>
      <c r="K188" s="62">
        <f t="shared" si="19"/>
        <v>25200</v>
      </c>
      <c r="L188" s="52">
        <f t="shared" si="19"/>
        <v>27300</v>
      </c>
      <c r="M188" s="62">
        <f t="shared" si="19"/>
        <v>29400</v>
      </c>
      <c r="N188" s="52">
        <f t="shared" si="19"/>
        <v>31500</v>
      </c>
      <c r="O188" s="62">
        <f t="shared" si="19"/>
        <v>33600</v>
      </c>
      <c r="P188" s="52">
        <f t="shared" si="19"/>
        <v>35700</v>
      </c>
    </row>
    <row r="189" spans="1:16" x14ac:dyDescent="0.25">
      <c r="A189" s="68">
        <f t="shared" si="15"/>
        <v>187</v>
      </c>
      <c r="B189" t="s">
        <v>913</v>
      </c>
      <c r="C189" t="s">
        <v>936</v>
      </c>
      <c r="E189">
        <v>220</v>
      </c>
      <c r="F189" s="54">
        <v>50</v>
      </c>
      <c r="G189" s="52">
        <v>17000</v>
      </c>
      <c r="H189" s="182">
        <f t="shared" si="18"/>
        <v>340</v>
      </c>
      <c r="I189" s="163">
        <f t="shared" si="14"/>
        <v>43.84268214055448</v>
      </c>
      <c r="K189" s="62">
        <f t="shared" si="19"/>
        <v>20400</v>
      </c>
      <c r="L189" s="52">
        <f t="shared" si="19"/>
        <v>22100</v>
      </c>
      <c r="M189" s="62">
        <f t="shared" si="19"/>
        <v>23800</v>
      </c>
      <c r="N189" s="52">
        <f t="shared" si="19"/>
        <v>25500</v>
      </c>
      <c r="O189" s="62">
        <f t="shared" si="19"/>
        <v>27200</v>
      </c>
      <c r="P189" s="52">
        <f t="shared" si="19"/>
        <v>28900</v>
      </c>
    </row>
    <row r="190" spans="1:16" hidden="1" x14ac:dyDescent="0.25">
      <c r="A190" s="68">
        <f t="shared" si="15"/>
        <v>188</v>
      </c>
      <c r="B190" t="s">
        <v>924</v>
      </c>
      <c r="C190" t="s">
        <v>937</v>
      </c>
      <c r="E190">
        <v>350</v>
      </c>
      <c r="F190" s="54">
        <v>50</v>
      </c>
      <c r="G190" s="52">
        <v>35900</v>
      </c>
      <c r="H190" s="182">
        <f t="shared" si="18"/>
        <v>718</v>
      </c>
      <c r="I190" s="163">
        <f t="shared" si="14"/>
        <v>92.585428755641516</v>
      </c>
      <c r="K190" s="62">
        <f t="shared" si="19"/>
        <v>43080</v>
      </c>
      <c r="L190" s="52">
        <f t="shared" si="19"/>
        <v>46670</v>
      </c>
      <c r="M190" s="62">
        <f t="shared" si="19"/>
        <v>50260</v>
      </c>
      <c r="N190" s="52">
        <f t="shared" si="19"/>
        <v>53850</v>
      </c>
      <c r="O190" s="62">
        <f t="shared" si="19"/>
        <v>57440</v>
      </c>
      <c r="P190" s="52">
        <f t="shared" si="19"/>
        <v>61030</v>
      </c>
    </row>
    <row r="191" spans="1:16" hidden="1" x14ac:dyDescent="0.25">
      <c r="A191" s="68">
        <f t="shared" si="15"/>
        <v>189</v>
      </c>
      <c r="B191" t="s">
        <v>924</v>
      </c>
      <c r="C191" t="s">
        <v>938</v>
      </c>
      <c r="E191">
        <v>390</v>
      </c>
      <c r="F191" s="54">
        <v>50</v>
      </c>
      <c r="G191" s="52">
        <v>35900</v>
      </c>
      <c r="H191" s="182">
        <f t="shared" si="18"/>
        <v>718</v>
      </c>
      <c r="I191" s="163">
        <f t="shared" si="14"/>
        <v>92.585428755641516</v>
      </c>
      <c r="K191" s="62">
        <f t="shared" si="19"/>
        <v>43080</v>
      </c>
      <c r="L191" s="52">
        <f t="shared" si="19"/>
        <v>46670</v>
      </c>
      <c r="M191" s="62">
        <f t="shared" si="19"/>
        <v>50260</v>
      </c>
      <c r="N191" s="52">
        <f t="shared" si="19"/>
        <v>53850</v>
      </c>
      <c r="O191" s="62">
        <f t="shared" si="19"/>
        <v>57440</v>
      </c>
      <c r="P191" s="52">
        <f t="shared" si="19"/>
        <v>61030</v>
      </c>
    </row>
    <row r="192" spans="1:16" hidden="1" x14ac:dyDescent="0.25">
      <c r="A192" s="68">
        <f t="shared" si="15"/>
        <v>190</v>
      </c>
      <c r="B192" t="s">
        <v>924</v>
      </c>
      <c r="C192" t="s">
        <v>939</v>
      </c>
      <c r="E192" t="s">
        <v>914</v>
      </c>
      <c r="F192" s="54">
        <v>50</v>
      </c>
      <c r="G192" s="52">
        <v>33900</v>
      </c>
      <c r="H192" s="182">
        <f t="shared" si="18"/>
        <v>678</v>
      </c>
      <c r="I192" s="163">
        <f t="shared" si="14"/>
        <v>87.427466150870401</v>
      </c>
      <c r="K192" s="62">
        <f t="shared" si="19"/>
        <v>40680</v>
      </c>
      <c r="L192" s="52">
        <f t="shared" si="19"/>
        <v>44070</v>
      </c>
      <c r="M192" s="62">
        <f t="shared" si="19"/>
        <v>47460</v>
      </c>
      <c r="N192" s="52">
        <f t="shared" si="19"/>
        <v>50850</v>
      </c>
      <c r="O192" s="62">
        <f t="shared" si="19"/>
        <v>54240</v>
      </c>
      <c r="P192" s="52">
        <f t="shared" si="19"/>
        <v>57630</v>
      </c>
    </row>
    <row r="193" spans="1:16" hidden="1" x14ac:dyDescent="0.25">
      <c r="A193" s="68">
        <f t="shared" si="15"/>
        <v>191</v>
      </c>
      <c r="B193" t="s">
        <v>924</v>
      </c>
      <c r="C193" t="s">
        <v>940</v>
      </c>
      <c r="E193">
        <v>380</v>
      </c>
      <c r="F193" s="54">
        <v>50</v>
      </c>
      <c r="G193" s="52">
        <v>33900</v>
      </c>
      <c r="H193" s="182">
        <f t="shared" si="18"/>
        <v>678</v>
      </c>
      <c r="I193" s="163">
        <f t="shared" si="14"/>
        <v>87.427466150870401</v>
      </c>
      <c r="K193" s="62">
        <f t="shared" si="19"/>
        <v>40680</v>
      </c>
      <c r="L193" s="52">
        <f t="shared" si="19"/>
        <v>44070</v>
      </c>
      <c r="M193" s="62">
        <f t="shared" si="19"/>
        <v>47460</v>
      </c>
      <c r="N193" s="52">
        <f t="shared" si="19"/>
        <v>50850</v>
      </c>
      <c r="O193" s="62">
        <f t="shared" si="19"/>
        <v>54240</v>
      </c>
      <c r="P193" s="52">
        <f t="shared" si="19"/>
        <v>57630</v>
      </c>
    </row>
    <row r="194" spans="1:16" hidden="1" x14ac:dyDescent="0.25">
      <c r="A194" s="68">
        <f t="shared" si="15"/>
        <v>192</v>
      </c>
      <c r="B194" t="s">
        <v>924</v>
      </c>
      <c r="C194" t="s">
        <v>941</v>
      </c>
      <c r="E194">
        <v>440</v>
      </c>
      <c r="F194" s="54">
        <v>50</v>
      </c>
      <c r="G194" s="52">
        <v>33900</v>
      </c>
      <c r="H194" s="182">
        <f t="shared" si="18"/>
        <v>678</v>
      </c>
      <c r="I194" s="163">
        <f t="shared" si="14"/>
        <v>87.427466150870401</v>
      </c>
      <c r="K194" s="62">
        <f t="shared" si="19"/>
        <v>40680</v>
      </c>
      <c r="L194" s="52">
        <f t="shared" si="19"/>
        <v>44070</v>
      </c>
      <c r="M194" s="62">
        <f t="shared" si="19"/>
        <v>47460</v>
      </c>
      <c r="N194" s="52">
        <f t="shared" si="19"/>
        <v>50850</v>
      </c>
      <c r="O194" s="62">
        <f t="shared" si="19"/>
        <v>54240</v>
      </c>
      <c r="P194" s="52">
        <f t="shared" si="19"/>
        <v>57630</v>
      </c>
    </row>
    <row r="195" spans="1:16" hidden="1" x14ac:dyDescent="0.25">
      <c r="A195" s="68">
        <f t="shared" si="15"/>
        <v>193</v>
      </c>
      <c r="B195" t="s">
        <v>924</v>
      </c>
      <c r="C195" t="s">
        <v>915</v>
      </c>
      <c r="E195">
        <v>280</v>
      </c>
      <c r="F195" s="54">
        <v>50</v>
      </c>
      <c r="G195" s="52">
        <v>30900</v>
      </c>
      <c r="H195" s="182">
        <f t="shared" si="18"/>
        <v>618</v>
      </c>
      <c r="I195" s="163">
        <f t="shared" si="14"/>
        <v>79.69052224371373</v>
      </c>
      <c r="K195" s="62">
        <f t="shared" si="19"/>
        <v>37080</v>
      </c>
      <c r="L195" s="52">
        <f t="shared" si="19"/>
        <v>40170</v>
      </c>
      <c r="M195" s="62">
        <f t="shared" si="19"/>
        <v>43260</v>
      </c>
      <c r="N195" s="52">
        <f t="shared" si="19"/>
        <v>46350</v>
      </c>
      <c r="O195" s="62">
        <f t="shared" si="19"/>
        <v>49440</v>
      </c>
      <c r="P195" s="52">
        <f t="shared" si="19"/>
        <v>52530</v>
      </c>
    </row>
    <row r="196" spans="1:16" hidden="1" x14ac:dyDescent="0.25">
      <c r="A196" s="68">
        <f t="shared" si="15"/>
        <v>194</v>
      </c>
      <c r="B196" t="s">
        <v>924</v>
      </c>
      <c r="C196" t="s">
        <v>916</v>
      </c>
      <c r="E196">
        <v>310</v>
      </c>
      <c r="F196" s="54">
        <v>50</v>
      </c>
      <c r="G196" s="52">
        <v>30900</v>
      </c>
      <c r="H196" s="182">
        <f t="shared" si="18"/>
        <v>618</v>
      </c>
      <c r="I196" s="163">
        <f t="shared" ref="I196:I214" si="20">H196/H$122*100</f>
        <v>79.69052224371373</v>
      </c>
      <c r="K196" s="62">
        <f t="shared" si="19"/>
        <v>37080</v>
      </c>
      <c r="L196" s="52">
        <f t="shared" si="19"/>
        <v>40170</v>
      </c>
      <c r="M196" s="62">
        <f t="shared" si="19"/>
        <v>43260</v>
      </c>
      <c r="N196" s="52">
        <f t="shared" si="19"/>
        <v>46350</v>
      </c>
      <c r="O196" s="62">
        <f t="shared" si="19"/>
        <v>49440</v>
      </c>
      <c r="P196" s="52">
        <f t="shared" si="19"/>
        <v>52530</v>
      </c>
    </row>
    <row r="197" spans="1:16" hidden="1" x14ac:dyDescent="0.25">
      <c r="A197" s="68">
        <f t="shared" ref="A197:A214" si="21">A196+1</f>
        <v>195</v>
      </c>
      <c r="B197" t="s">
        <v>924</v>
      </c>
      <c r="C197" t="s">
        <v>942</v>
      </c>
      <c r="E197">
        <v>310</v>
      </c>
      <c r="F197" s="54">
        <v>50</v>
      </c>
      <c r="G197" s="52">
        <v>30900</v>
      </c>
      <c r="H197" s="182">
        <f t="shared" si="18"/>
        <v>618</v>
      </c>
      <c r="I197" s="163">
        <f t="shared" si="20"/>
        <v>79.69052224371373</v>
      </c>
      <c r="K197" s="62">
        <f t="shared" si="19"/>
        <v>37080</v>
      </c>
      <c r="L197" s="52">
        <f t="shared" si="19"/>
        <v>40170</v>
      </c>
      <c r="M197" s="62">
        <f t="shared" si="19"/>
        <v>43260</v>
      </c>
      <c r="N197" s="52">
        <f t="shared" si="19"/>
        <v>46350</v>
      </c>
      <c r="O197" s="62">
        <f t="shared" si="19"/>
        <v>49440</v>
      </c>
      <c r="P197" s="52">
        <f t="shared" si="19"/>
        <v>52530</v>
      </c>
    </row>
    <row r="198" spans="1:16" hidden="1" x14ac:dyDescent="0.25">
      <c r="A198" s="68">
        <f t="shared" si="21"/>
        <v>196</v>
      </c>
      <c r="B198" t="s">
        <v>924</v>
      </c>
      <c r="C198" t="s">
        <v>943</v>
      </c>
      <c r="E198">
        <v>320</v>
      </c>
      <c r="F198" s="54">
        <v>50</v>
      </c>
      <c r="G198" s="52">
        <v>30900</v>
      </c>
      <c r="H198" s="182">
        <f t="shared" si="18"/>
        <v>618</v>
      </c>
      <c r="I198" s="163">
        <f t="shared" si="20"/>
        <v>79.69052224371373</v>
      </c>
      <c r="K198" s="62">
        <f t="shared" si="19"/>
        <v>37080</v>
      </c>
      <c r="L198" s="52">
        <f t="shared" si="19"/>
        <v>40170</v>
      </c>
      <c r="M198" s="62">
        <f t="shared" si="19"/>
        <v>43260</v>
      </c>
      <c r="N198" s="52">
        <f t="shared" si="19"/>
        <v>46350</v>
      </c>
      <c r="O198" s="62">
        <f t="shared" si="19"/>
        <v>49440</v>
      </c>
      <c r="P198" s="52">
        <f t="shared" si="19"/>
        <v>52530</v>
      </c>
    </row>
    <row r="199" spans="1:16" hidden="1" x14ac:dyDescent="0.25">
      <c r="A199" s="68">
        <f t="shared" si="21"/>
        <v>197</v>
      </c>
      <c r="B199" t="s">
        <v>924</v>
      </c>
      <c r="C199" t="s">
        <v>917</v>
      </c>
      <c r="E199">
        <v>320</v>
      </c>
      <c r="F199" s="54">
        <v>50</v>
      </c>
      <c r="G199" s="52">
        <v>30900</v>
      </c>
      <c r="H199" s="182">
        <f t="shared" si="18"/>
        <v>618</v>
      </c>
      <c r="I199" s="163">
        <f t="shared" si="20"/>
        <v>79.69052224371373</v>
      </c>
      <c r="K199" s="62">
        <f t="shared" si="19"/>
        <v>37080</v>
      </c>
      <c r="L199" s="52">
        <f t="shared" si="19"/>
        <v>40170</v>
      </c>
      <c r="M199" s="62">
        <f t="shared" si="19"/>
        <v>43260</v>
      </c>
      <c r="N199" s="52">
        <f t="shared" si="19"/>
        <v>46350</v>
      </c>
      <c r="O199" s="62">
        <f t="shared" si="19"/>
        <v>49440</v>
      </c>
      <c r="P199" s="52">
        <f t="shared" si="19"/>
        <v>52530</v>
      </c>
    </row>
    <row r="200" spans="1:16" hidden="1" x14ac:dyDescent="0.25">
      <c r="A200" s="68">
        <f t="shared" si="21"/>
        <v>198</v>
      </c>
      <c r="B200" t="s">
        <v>924</v>
      </c>
      <c r="C200" t="s">
        <v>944</v>
      </c>
      <c r="E200">
        <v>410</v>
      </c>
      <c r="F200" s="54">
        <v>50</v>
      </c>
      <c r="G200" s="52">
        <v>30900</v>
      </c>
      <c r="H200" s="182">
        <f t="shared" si="18"/>
        <v>618</v>
      </c>
      <c r="I200" s="163">
        <f t="shared" si="20"/>
        <v>79.69052224371373</v>
      </c>
      <c r="K200" s="62">
        <f t="shared" si="19"/>
        <v>37080</v>
      </c>
      <c r="L200" s="52">
        <f t="shared" si="19"/>
        <v>40170</v>
      </c>
      <c r="M200" s="62">
        <f t="shared" si="19"/>
        <v>43260</v>
      </c>
      <c r="N200" s="52">
        <f t="shared" si="19"/>
        <v>46350</v>
      </c>
      <c r="O200" s="62">
        <f t="shared" si="19"/>
        <v>49440</v>
      </c>
      <c r="P200" s="52">
        <f t="shared" si="19"/>
        <v>52530</v>
      </c>
    </row>
    <row r="201" spans="1:16" hidden="1" x14ac:dyDescent="0.25">
      <c r="A201" s="68">
        <f t="shared" si="21"/>
        <v>199</v>
      </c>
      <c r="B201" t="s">
        <v>924</v>
      </c>
      <c r="C201" t="s">
        <v>945</v>
      </c>
      <c r="E201">
        <v>450</v>
      </c>
      <c r="F201" s="54">
        <v>50</v>
      </c>
      <c r="G201" s="52">
        <v>30900</v>
      </c>
      <c r="H201" s="182">
        <f t="shared" si="18"/>
        <v>618</v>
      </c>
      <c r="I201" s="163">
        <f t="shared" si="20"/>
        <v>79.69052224371373</v>
      </c>
      <c r="K201" s="62">
        <f t="shared" si="19"/>
        <v>37080</v>
      </c>
      <c r="L201" s="52">
        <f t="shared" si="19"/>
        <v>40170</v>
      </c>
      <c r="M201" s="62">
        <f t="shared" si="19"/>
        <v>43260</v>
      </c>
      <c r="N201" s="52">
        <f t="shared" si="19"/>
        <v>46350</v>
      </c>
      <c r="O201" s="62">
        <f t="shared" si="19"/>
        <v>49440</v>
      </c>
      <c r="P201" s="52">
        <f t="shared" si="19"/>
        <v>52530</v>
      </c>
    </row>
    <row r="202" spans="1:16" hidden="1" x14ac:dyDescent="0.25">
      <c r="A202" s="68">
        <f t="shared" si="21"/>
        <v>200</v>
      </c>
      <c r="B202" t="s">
        <v>924</v>
      </c>
      <c r="C202" t="s">
        <v>946</v>
      </c>
      <c r="E202" t="s">
        <v>918</v>
      </c>
      <c r="F202" s="54">
        <v>50</v>
      </c>
      <c r="G202" s="52">
        <v>30900</v>
      </c>
      <c r="H202" s="182">
        <f t="shared" si="18"/>
        <v>618</v>
      </c>
      <c r="I202" s="163">
        <f t="shared" si="20"/>
        <v>79.69052224371373</v>
      </c>
      <c r="K202" s="62">
        <f t="shared" si="19"/>
        <v>37080</v>
      </c>
      <c r="L202" s="52">
        <f t="shared" si="19"/>
        <v>40170</v>
      </c>
      <c r="M202" s="62">
        <f t="shared" si="19"/>
        <v>43260</v>
      </c>
      <c r="N202" s="52">
        <f t="shared" si="19"/>
        <v>46350</v>
      </c>
      <c r="O202" s="62">
        <f t="shared" si="19"/>
        <v>49440</v>
      </c>
      <c r="P202" s="52">
        <f t="shared" si="19"/>
        <v>52530</v>
      </c>
    </row>
    <row r="203" spans="1:16" hidden="1" x14ac:dyDescent="0.25">
      <c r="A203" s="68">
        <f t="shared" si="21"/>
        <v>201</v>
      </c>
      <c r="B203" t="s">
        <v>924</v>
      </c>
      <c r="C203" t="s">
        <v>947</v>
      </c>
      <c r="E203">
        <v>230</v>
      </c>
      <c r="F203" s="54">
        <v>50</v>
      </c>
      <c r="G203" s="52">
        <v>25900</v>
      </c>
      <c r="H203" s="182">
        <f t="shared" si="18"/>
        <v>518</v>
      </c>
      <c r="I203" s="163">
        <f t="shared" si="20"/>
        <v>66.795615731785944</v>
      </c>
      <c r="K203" s="62">
        <f t="shared" si="19"/>
        <v>31080</v>
      </c>
      <c r="L203" s="52">
        <f t="shared" si="19"/>
        <v>33670</v>
      </c>
      <c r="M203" s="62">
        <f t="shared" si="19"/>
        <v>36260</v>
      </c>
      <c r="N203" s="52">
        <f t="shared" si="19"/>
        <v>38850</v>
      </c>
      <c r="O203" s="62">
        <f t="shared" si="19"/>
        <v>41440</v>
      </c>
      <c r="P203" s="52">
        <f t="shared" si="19"/>
        <v>44030</v>
      </c>
    </row>
    <row r="204" spans="1:16" hidden="1" x14ac:dyDescent="0.25">
      <c r="A204" s="68">
        <f t="shared" si="21"/>
        <v>202</v>
      </c>
      <c r="B204" t="s">
        <v>924</v>
      </c>
      <c r="C204" t="s">
        <v>948</v>
      </c>
      <c r="E204">
        <v>310</v>
      </c>
      <c r="F204" s="54">
        <v>50</v>
      </c>
      <c r="G204" s="52">
        <v>25900</v>
      </c>
      <c r="H204" s="182">
        <f t="shared" si="18"/>
        <v>518</v>
      </c>
      <c r="I204" s="163">
        <f t="shared" si="20"/>
        <v>66.795615731785944</v>
      </c>
      <c r="K204" s="62">
        <f t="shared" si="19"/>
        <v>31080</v>
      </c>
      <c r="L204" s="52">
        <f t="shared" si="19"/>
        <v>33670</v>
      </c>
      <c r="M204" s="62">
        <f t="shared" si="19"/>
        <v>36260</v>
      </c>
      <c r="N204" s="52">
        <f t="shared" si="19"/>
        <v>38850</v>
      </c>
      <c r="O204" s="62">
        <f t="shared" si="19"/>
        <v>41440</v>
      </c>
      <c r="P204" s="52">
        <f t="shared" si="19"/>
        <v>44030</v>
      </c>
    </row>
    <row r="205" spans="1:16" hidden="1" x14ac:dyDescent="0.25">
      <c r="A205" s="68">
        <f t="shared" si="21"/>
        <v>203</v>
      </c>
      <c r="B205" t="s">
        <v>924</v>
      </c>
      <c r="C205" t="s">
        <v>919</v>
      </c>
      <c r="E205">
        <v>200</v>
      </c>
      <c r="F205" s="54">
        <v>50</v>
      </c>
      <c r="G205" s="52">
        <v>24900</v>
      </c>
      <c r="H205" s="182">
        <f t="shared" si="18"/>
        <v>498</v>
      </c>
      <c r="I205" s="163">
        <f t="shared" si="20"/>
        <v>64.216634429400386</v>
      </c>
      <c r="K205" s="62">
        <f t="shared" si="19"/>
        <v>29880</v>
      </c>
      <c r="L205" s="52">
        <f t="shared" si="19"/>
        <v>32370</v>
      </c>
      <c r="M205" s="62">
        <f t="shared" si="19"/>
        <v>34860</v>
      </c>
      <c r="N205" s="52">
        <f t="shared" si="19"/>
        <v>37350</v>
      </c>
      <c r="O205" s="62">
        <f t="shared" si="19"/>
        <v>39840</v>
      </c>
      <c r="P205" s="52">
        <f t="shared" si="19"/>
        <v>42330</v>
      </c>
    </row>
    <row r="206" spans="1:16" s="73" customFormat="1" ht="13.8" hidden="1" x14ac:dyDescent="0.25">
      <c r="A206" s="68">
        <f t="shared" si="21"/>
        <v>204</v>
      </c>
      <c r="B206" t="s">
        <v>924</v>
      </c>
      <c r="C206" s="67" t="s">
        <v>920</v>
      </c>
      <c r="E206" s="68">
        <v>240</v>
      </c>
      <c r="F206" s="64">
        <v>50</v>
      </c>
      <c r="G206" s="195">
        <v>24900</v>
      </c>
      <c r="H206" s="182">
        <f t="shared" si="18"/>
        <v>498</v>
      </c>
      <c r="I206" s="163">
        <f t="shared" si="20"/>
        <v>64.216634429400386</v>
      </c>
      <c r="J206" s="51"/>
      <c r="K206" s="62">
        <f t="shared" si="19"/>
        <v>29880</v>
      </c>
      <c r="L206" s="52">
        <f t="shared" si="19"/>
        <v>32370</v>
      </c>
      <c r="M206" s="62">
        <f t="shared" si="19"/>
        <v>34860</v>
      </c>
      <c r="N206" s="52">
        <f t="shared" si="19"/>
        <v>37350</v>
      </c>
      <c r="O206" s="62">
        <f t="shared" si="19"/>
        <v>39840</v>
      </c>
      <c r="P206" s="52">
        <f t="shared" si="19"/>
        <v>42330</v>
      </c>
    </row>
    <row r="207" spans="1:16" s="73" customFormat="1" ht="13.8" hidden="1" x14ac:dyDescent="0.25">
      <c r="A207" s="68">
        <f t="shared" si="21"/>
        <v>205</v>
      </c>
      <c r="B207" t="s">
        <v>924</v>
      </c>
      <c r="C207" s="73" t="s">
        <v>949</v>
      </c>
      <c r="E207" s="73">
        <v>430</v>
      </c>
      <c r="F207" s="64">
        <v>50</v>
      </c>
      <c r="G207" s="195">
        <v>24900</v>
      </c>
      <c r="H207" s="182">
        <f t="shared" si="18"/>
        <v>498</v>
      </c>
      <c r="I207" s="163">
        <f t="shared" si="20"/>
        <v>64.216634429400386</v>
      </c>
      <c r="J207" s="51"/>
      <c r="K207" s="62">
        <f t="shared" si="19"/>
        <v>29880</v>
      </c>
      <c r="L207" s="52">
        <f t="shared" si="19"/>
        <v>32370</v>
      </c>
      <c r="M207" s="62">
        <f t="shared" si="19"/>
        <v>34860</v>
      </c>
      <c r="N207" s="52">
        <f t="shared" si="19"/>
        <v>37350</v>
      </c>
      <c r="O207" s="62">
        <f t="shared" si="19"/>
        <v>39840</v>
      </c>
      <c r="P207" s="52">
        <f t="shared" si="19"/>
        <v>42330</v>
      </c>
    </row>
    <row r="208" spans="1:16" s="73" customFormat="1" ht="13.8" hidden="1" x14ac:dyDescent="0.25">
      <c r="A208" s="68">
        <f t="shared" si="21"/>
        <v>206</v>
      </c>
      <c r="B208" t="s">
        <v>924</v>
      </c>
      <c r="C208" s="73" t="s">
        <v>950</v>
      </c>
      <c r="E208" s="73">
        <v>350</v>
      </c>
      <c r="F208" s="64">
        <v>50</v>
      </c>
      <c r="G208" s="195">
        <v>23900</v>
      </c>
      <c r="H208" s="182">
        <f t="shared" si="18"/>
        <v>478</v>
      </c>
      <c r="I208" s="163">
        <f t="shared" si="20"/>
        <v>61.637653127014822</v>
      </c>
      <c r="J208" s="51"/>
      <c r="K208" s="62">
        <f t="shared" si="19"/>
        <v>28680</v>
      </c>
      <c r="L208" s="52">
        <f t="shared" si="19"/>
        <v>31070</v>
      </c>
      <c r="M208" s="62">
        <f t="shared" si="19"/>
        <v>33460</v>
      </c>
      <c r="N208" s="52">
        <f t="shared" si="19"/>
        <v>35850</v>
      </c>
      <c r="O208" s="62">
        <f t="shared" si="19"/>
        <v>38240</v>
      </c>
      <c r="P208" s="52">
        <f t="shared" si="19"/>
        <v>40630</v>
      </c>
    </row>
    <row r="209" spans="1:16" s="73" customFormat="1" ht="13.8" hidden="1" x14ac:dyDescent="0.25">
      <c r="A209" s="68">
        <f t="shared" si="21"/>
        <v>207</v>
      </c>
      <c r="B209" t="s">
        <v>924</v>
      </c>
      <c r="C209" s="73" t="s">
        <v>951</v>
      </c>
      <c r="E209" s="68">
        <v>370</v>
      </c>
      <c r="F209" s="64">
        <v>50</v>
      </c>
      <c r="G209" s="195">
        <v>23900</v>
      </c>
      <c r="H209" s="182">
        <f t="shared" si="18"/>
        <v>478</v>
      </c>
      <c r="I209" s="163">
        <f t="shared" si="20"/>
        <v>61.637653127014822</v>
      </c>
      <c r="J209" s="51"/>
      <c r="K209" s="62">
        <f t="shared" si="19"/>
        <v>28680</v>
      </c>
      <c r="L209" s="52">
        <f t="shared" si="19"/>
        <v>31070</v>
      </c>
      <c r="M209" s="62">
        <f t="shared" si="19"/>
        <v>33460</v>
      </c>
      <c r="N209" s="52">
        <f t="shared" si="19"/>
        <v>35850</v>
      </c>
      <c r="O209" s="62">
        <f t="shared" si="19"/>
        <v>38240</v>
      </c>
      <c r="P209" s="52">
        <f t="shared" si="19"/>
        <v>40630</v>
      </c>
    </row>
    <row r="210" spans="1:16" s="73" customFormat="1" ht="13.8" hidden="1" x14ac:dyDescent="0.25">
      <c r="A210" s="68">
        <f t="shared" si="21"/>
        <v>208</v>
      </c>
      <c r="B210" t="s">
        <v>924</v>
      </c>
      <c r="C210" s="73" t="s">
        <v>952</v>
      </c>
      <c r="E210" s="73">
        <v>190</v>
      </c>
      <c r="F210" s="64">
        <v>50</v>
      </c>
      <c r="G210" s="195">
        <v>21900</v>
      </c>
      <c r="H210" s="182">
        <f t="shared" si="18"/>
        <v>438</v>
      </c>
      <c r="I210" s="163">
        <f t="shared" si="20"/>
        <v>56.479690522243708</v>
      </c>
      <c r="J210" s="51"/>
      <c r="K210" s="62">
        <f t="shared" si="19"/>
        <v>26280</v>
      </c>
      <c r="L210" s="52">
        <f t="shared" si="19"/>
        <v>28470</v>
      </c>
      <c r="M210" s="62">
        <f t="shared" si="19"/>
        <v>30660</v>
      </c>
      <c r="N210" s="52">
        <f t="shared" si="19"/>
        <v>32850</v>
      </c>
      <c r="O210" s="62">
        <f t="shared" si="19"/>
        <v>35040</v>
      </c>
      <c r="P210" s="52">
        <f t="shared" si="19"/>
        <v>37230</v>
      </c>
    </row>
    <row r="211" spans="1:16" s="73" customFormat="1" ht="13.8" hidden="1" x14ac:dyDescent="0.25">
      <c r="A211" s="68">
        <f t="shared" si="21"/>
        <v>209</v>
      </c>
      <c r="B211" t="s">
        <v>924</v>
      </c>
      <c r="C211" s="73" t="s">
        <v>953</v>
      </c>
      <c r="E211" s="68">
        <v>320</v>
      </c>
      <c r="F211" s="64">
        <v>50</v>
      </c>
      <c r="G211" s="195">
        <v>21900</v>
      </c>
      <c r="H211" s="182">
        <f t="shared" si="18"/>
        <v>438</v>
      </c>
      <c r="I211" s="163">
        <f t="shared" si="20"/>
        <v>56.479690522243708</v>
      </c>
      <c r="J211" s="51"/>
      <c r="K211" s="62">
        <f t="shared" si="19"/>
        <v>26280</v>
      </c>
      <c r="L211" s="52">
        <f t="shared" si="19"/>
        <v>28470</v>
      </c>
      <c r="M211" s="62">
        <f t="shared" si="19"/>
        <v>30660</v>
      </c>
      <c r="N211" s="52">
        <f t="shared" si="19"/>
        <v>32850</v>
      </c>
      <c r="O211" s="62">
        <f t="shared" si="19"/>
        <v>35040</v>
      </c>
      <c r="P211" s="52">
        <f t="shared" si="19"/>
        <v>37230</v>
      </c>
    </row>
    <row r="212" spans="1:16" s="73" customFormat="1" ht="13.8" hidden="1" x14ac:dyDescent="0.25">
      <c r="A212" s="68">
        <f t="shared" si="21"/>
        <v>210</v>
      </c>
      <c r="B212" t="s">
        <v>924</v>
      </c>
      <c r="C212" s="73" t="s">
        <v>954</v>
      </c>
      <c r="E212" s="73" t="s">
        <v>921</v>
      </c>
      <c r="F212" s="64">
        <v>50</v>
      </c>
      <c r="G212" s="195">
        <v>21900</v>
      </c>
      <c r="H212" s="182">
        <f t="shared" si="18"/>
        <v>438</v>
      </c>
      <c r="I212" s="163">
        <f t="shared" si="20"/>
        <v>56.479690522243708</v>
      </c>
      <c r="J212" s="51"/>
      <c r="K212" s="62">
        <f t="shared" si="19"/>
        <v>26280</v>
      </c>
      <c r="L212" s="52">
        <f t="shared" si="19"/>
        <v>28470</v>
      </c>
      <c r="M212" s="62">
        <f t="shared" si="19"/>
        <v>30660</v>
      </c>
      <c r="N212" s="52">
        <f t="shared" si="19"/>
        <v>32850</v>
      </c>
      <c r="O212" s="62">
        <f t="shared" si="19"/>
        <v>35040</v>
      </c>
      <c r="P212" s="52">
        <f t="shared" si="19"/>
        <v>37230</v>
      </c>
    </row>
    <row r="213" spans="1:16" s="73" customFormat="1" ht="13.8" hidden="1" x14ac:dyDescent="0.25">
      <c r="A213" s="68">
        <f t="shared" si="21"/>
        <v>211</v>
      </c>
      <c r="B213" t="s">
        <v>924</v>
      </c>
      <c r="C213" s="73" t="s">
        <v>955</v>
      </c>
      <c r="E213" s="73" t="s">
        <v>922</v>
      </c>
      <c r="F213" s="64">
        <v>100</v>
      </c>
      <c r="G213" s="195">
        <v>51800</v>
      </c>
      <c r="H213" s="182">
        <f t="shared" si="18"/>
        <v>518</v>
      </c>
      <c r="I213" s="163">
        <f t="shared" si="20"/>
        <v>66.795615731785944</v>
      </c>
      <c r="J213" s="51"/>
      <c r="K213" s="62">
        <f t="shared" si="19"/>
        <v>31080</v>
      </c>
      <c r="L213" s="52">
        <f t="shared" si="19"/>
        <v>33670</v>
      </c>
      <c r="M213" s="62">
        <f t="shared" si="19"/>
        <v>36260</v>
      </c>
      <c r="N213" s="52">
        <f t="shared" si="19"/>
        <v>38850</v>
      </c>
      <c r="O213" s="62">
        <f t="shared" si="19"/>
        <v>41440</v>
      </c>
      <c r="P213" s="52">
        <f t="shared" si="19"/>
        <v>44030</v>
      </c>
    </row>
    <row r="214" spans="1:16" s="73" customFormat="1" ht="13.8" hidden="1" x14ac:dyDescent="0.25">
      <c r="A214" s="68">
        <f t="shared" si="21"/>
        <v>212</v>
      </c>
      <c r="B214" t="s">
        <v>924</v>
      </c>
      <c r="C214" s="73" t="s">
        <v>956</v>
      </c>
      <c r="E214" s="68" t="s">
        <v>923</v>
      </c>
      <c r="F214" s="64">
        <v>100</v>
      </c>
      <c r="G214" s="195">
        <v>51800</v>
      </c>
      <c r="H214" s="182">
        <f t="shared" si="18"/>
        <v>518</v>
      </c>
      <c r="I214" s="163">
        <f t="shared" si="20"/>
        <v>66.795615731785944</v>
      </c>
      <c r="J214" s="51"/>
      <c r="K214" s="62">
        <f t="shared" si="19"/>
        <v>31080</v>
      </c>
      <c r="L214" s="52">
        <f t="shared" si="19"/>
        <v>33670</v>
      </c>
      <c r="M214" s="62">
        <f t="shared" si="19"/>
        <v>36260</v>
      </c>
      <c r="N214" s="52">
        <f t="shared" si="19"/>
        <v>38850</v>
      </c>
      <c r="O214" s="62">
        <f t="shared" si="19"/>
        <v>41440</v>
      </c>
      <c r="P214" s="52">
        <f t="shared" si="19"/>
        <v>44030</v>
      </c>
    </row>
    <row r="215" spans="1:16" s="73" customFormat="1" ht="13.8" hidden="1" x14ac:dyDescent="0.25">
      <c r="C215" s="64"/>
      <c r="D215" s="68"/>
      <c r="E215" s="65"/>
      <c r="F215" s="65"/>
      <c r="G215" s="69"/>
      <c r="H215" s="52"/>
      <c r="I215" s="53"/>
      <c r="J215" s="70"/>
      <c r="K215" s="71"/>
      <c r="L215" s="72"/>
      <c r="M215" s="71"/>
      <c r="N215" s="72"/>
      <c r="O215" s="71"/>
      <c r="P215" s="72"/>
    </row>
    <row r="216" spans="1:16" s="73" customFormat="1" ht="13.8" hidden="1" x14ac:dyDescent="0.25">
      <c r="C216" s="64"/>
      <c r="E216" s="65"/>
      <c r="F216" s="65"/>
      <c r="G216" s="69"/>
      <c r="H216" s="52"/>
      <c r="I216" s="53"/>
      <c r="J216" s="70"/>
      <c r="K216" s="71"/>
      <c r="L216" s="72"/>
      <c r="M216" s="71"/>
      <c r="N216" s="72"/>
      <c r="O216" s="71"/>
      <c r="P216" s="72"/>
    </row>
    <row r="217" spans="1:16" s="73" customFormat="1" ht="13.8" hidden="1" x14ac:dyDescent="0.25">
      <c r="C217" s="64"/>
      <c r="D217" s="68"/>
      <c r="E217" s="65"/>
      <c r="F217" s="65"/>
      <c r="G217" s="69"/>
      <c r="H217" s="52"/>
      <c r="I217" s="53"/>
      <c r="J217" s="70"/>
      <c r="K217" s="71"/>
      <c r="L217" s="72"/>
      <c r="M217" s="71"/>
      <c r="N217" s="72"/>
      <c r="O217" s="71"/>
      <c r="P217" s="72"/>
    </row>
    <row r="218" spans="1:16" s="73" customFormat="1" ht="13.8" hidden="1" x14ac:dyDescent="0.25">
      <c r="C218" s="64"/>
      <c r="D218" s="68"/>
      <c r="E218" s="65"/>
      <c r="F218" s="65"/>
      <c r="G218" s="69"/>
      <c r="H218" s="52"/>
      <c r="I218" s="53"/>
      <c r="J218" s="70"/>
      <c r="K218" s="71"/>
      <c r="L218" s="72"/>
      <c r="M218" s="71"/>
      <c r="N218" s="72"/>
      <c r="O218" s="71"/>
      <c r="P218" s="72"/>
    </row>
    <row r="219" spans="1:16" s="73" customFormat="1" ht="13.8" hidden="1" x14ac:dyDescent="0.25">
      <c r="C219" s="64"/>
      <c r="D219" s="68"/>
      <c r="E219" s="65"/>
      <c r="F219" s="65"/>
      <c r="G219" s="69"/>
      <c r="H219" s="52"/>
      <c r="I219" s="53"/>
      <c r="J219" s="70"/>
      <c r="K219" s="71"/>
      <c r="L219" s="72"/>
      <c r="M219" s="71"/>
      <c r="N219" s="72"/>
      <c r="O219" s="71"/>
      <c r="P219" s="72"/>
    </row>
    <row r="220" spans="1:16" s="73" customFormat="1" ht="13.8" hidden="1" x14ac:dyDescent="0.25">
      <c r="C220" s="64"/>
      <c r="D220" s="68"/>
      <c r="E220" s="65"/>
      <c r="F220" s="65"/>
      <c r="G220" s="69"/>
      <c r="H220" s="52"/>
      <c r="I220" s="53"/>
      <c r="J220" s="70"/>
      <c r="K220" s="71"/>
      <c r="L220" s="72"/>
      <c r="M220" s="71"/>
      <c r="N220" s="72"/>
      <c r="O220" s="71"/>
      <c r="P220" s="72"/>
    </row>
    <row r="221" spans="1:16" s="73" customFormat="1" ht="13.8" hidden="1" x14ac:dyDescent="0.25">
      <c r="C221" s="64"/>
      <c r="D221" s="68"/>
      <c r="E221" s="65"/>
      <c r="F221" s="65"/>
      <c r="G221" s="69"/>
      <c r="H221" s="52"/>
      <c r="I221" s="53"/>
      <c r="J221" s="70"/>
      <c r="K221" s="71"/>
      <c r="L221" s="72"/>
      <c r="M221" s="71"/>
      <c r="N221" s="72"/>
      <c r="O221" s="71"/>
      <c r="P221" s="72"/>
    </row>
    <row r="222" spans="1:16" s="73" customFormat="1" ht="13.8" hidden="1" x14ac:dyDescent="0.25">
      <c r="C222" s="64"/>
      <c r="E222" s="65"/>
      <c r="F222" s="65"/>
      <c r="G222" s="69"/>
      <c r="H222" s="52"/>
      <c r="I222" s="53"/>
      <c r="J222" s="70"/>
      <c r="K222" s="71"/>
      <c r="L222" s="72"/>
      <c r="M222" s="71"/>
      <c r="N222" s="72"/>
      <c r="O222" s="71"/>
      <c r="P222" s="72"/>
    </row>
    <row r="223" spans="1:16" s="73" customFormat="1" ht="13.8" hidden="1" x14ac:dyDescent="0.25">
      <c r="C223" s="64"/>
      <c r="D223" s="68"/>
      <c r="E223" s="65"/>
      <c r="F223" s="65"/>
      <c r="G223" s="69"/>
      <c r="H223" s="52"/>
      <c r="I223" s="53"/>
      <c r="J223" s="70"/>
      <c r="K223" s="71"/>
      <c r="L223" s="72"/>
      <c r="M223" s="71"/>
      <c r="N223" s="72"/>
      <c r="O223" s="71"/>
      <c r="P223" s="72"/>
    </row>
    <row r="224" spans="1:16" s="73" customFormat="1" ht="13.8" hidden="1" x14ac:dyDescent="0.25">
      <c r="C224" s="64"/>
      <c r="E224" s="65"/>
      <c r="F224" s="65"/>
      <c r="G224" s="69"/>
      <c r="H224" s="52"/>
      <c r="I224" s="53"/>
      <c r="J224" s="70"/>
      <c r="K224" s="71"/>
      <c r="L224" s="72"/>
      <c r="M224" s="71"/>
      <c r="N224" s="72"/>
      <c r="O224" s="71"/>
      <c r="P224" s="72"/>
    </row>
    <row r="225" spans="1:16" s="73" customFormat="1" ht="13.8" hidden="1" x14ac:dyDescent="0.25">
      <c r="C225" s="64"/>
      <c r="E225" s="65"/>
      <c r="F225" s="65"/>
      <c r="G225" s="69"/>
      <c r="H225" s="52"/>
      <c r="I225" s="53"/>
      <c r="J225" s="70"/>
      <c r="K225" s="71"/>
      <c r="L225" s="72"/>
      <c r="M225" s="71"/>
      <c r="N225" s="72"/>
      <c r="O225" s="71"/>
      <c r="P225" s="72"/>
    </row>
    <row r="226" spans="1:16" s="73" customFormat="1" ht="13.8" hidden="1" x14ac:dyDescent="0.25">
      <c r="C226" s="64"/>
      <c r="E226" s="65"/>
      <c r="F226" s="65"/>
      <c r="G226" s="69"/>
      <c r="H226" s="52"/>
      <c r="I226" s="53"/>
      <c r="J226" s="70"/>
      <c r="K226" s="71"/>
      <c r="L226" s="72"/>
      <c r="M226" s="71"/>
      <c r="N226" s="72"/>
      <c r="O226" s="71"/>
      <c r="P226" s="72"/>
    </row>
    <row r="227" spans="1:16" s="73" customFormat="1" ht="13.8" hidden="1" x14ac:dyDescent="0.25">
      <c r="C227" s="64"/>
      <c r="D227" s="68"/>
      <c r="E227" s="65"/>
      <c r="F227" s="65"/>
      <c r="G227" s="69"/>
      <c r="H227" s="52"/>
      <c r="I227" s="53"/>
      <c r="J227" s="70"/>
      <c r="K227" s="71"/>
      <c r="L227" s="72"/>
      <c r="M227" s="71"/>
      <c r="N227" s="72"/>
      <c r="O227" s="71"/>
      <c r="P227" s="72"/>
    </row>
    <row r="228" spans="1:16" hidden="1" x14ac:dyDescent="0.25">
      <c r="A228" s="73"/>
      <c r="B228" s="68"/>
      <c r="C228" s="96"/>
      <c r="E228" s="97"/>
      <c r="F228" s="50"/>
      <c r="G228" s="39"/>
      <c r="H228" s="52"/>
      <c r="I228" s="53"/>
      <c r="K228" s="71"/>
      <c r="L228" s="72"/>
      <c r="M228" s="71"/>
      <c r="N228" s="72"/>
      <c r="O228" s="71"/>
      <c r="P228" s="72"/>
    </row>
    <row r="229" spans="1:16" hidden="1" x14ac:dyDescent="0.25">
      <c r="A229" s="73"/>
      <c r="B229" s="68"/>
      <c r="C229" s="96"/>
      <c r="E229" s="97"/>
      <c r="F229" s="50"/>
      <c r="G229" s="39"/>
      <c r="H229" s="52"/>
      <c r="I229" s="53"/>
      <c r="K229" s="71"/>
      <c r="L229" s="72"/>
      <c r="M229" s="71"/>
      <c r="N229" s="72"/>
      <c r="O229" s="71"/>
      <c r="P229" s="72"/>
    </row>
    <row r="230" spans="1:16" hidden="1" x14ac:dyDescent="0.25">
      <c r="A230" s="73"/>
      <c r="B230" s="68"/>
      <c r="C230" s="96"/>
      <c r="E230" s="97"/>
      <c r="F230" s="50"/>
      <c r="G230" s="39"/>
      <c r="H230" s="52"/>
      <c r="I230" s="53"/>
      <c r="K230" s="71"/>
      <c r="L230" s="72"/>
      <c r="M230" s="71"/>
      <c r="N230" s="72"/>
      <c r="O230" s="71"/>
      <c r="P230" s="72"/>
    </row>
    <row r="231" spans="1:16" hidden="1" x14ac:dyDescent="0.25">
      <c r="A231" s="73"/>
      <c r="B231" s="68"/>
      <c r="C231" s="96"/>
      <c r="E231" s="97"/>
      <c r="F231" s="50"/>
      <c r="G231" s="39"/>
      <c r="H231" s="52"/>
      <c r="I231" s="53"/>
      <c r="K231" s="71"/>
      <c r="L231" s="72"/>
      <c r="M231" s="71"/>
      <c r="N231" s="72"/>
      <c r="O231" s="71"/>
      <c r="P231" s="72"/>
    </row>
    <row r="232" spans="1:16" hidden="1" x14ac:dyDescent="0.25">
      <c r="A232" s="73"/>
      <c r="B232" s="68"/>
      <c r="C232" s="96"/>
      <c r="E232" s="97"/>
      <c r="F232" s="50"/>
      <c r="G232" s="39"/>
      <c r="H232" s="52"/>
      <c r="I232" s="53"/>
      <c r="K232" s="71"/>
      <c r="L232" s="72"/>
      <c r="M232" s="71"/>
      <c r="N232" s="72"/>
      <c r="O232" s="71"/>
      <c r="P232" s="72"/>
    </row>
    <row r="233" spans="1:16" hidden="1" x14ac:dyDescent="0.25">
      <c r="A233" s="73"/>
      <c r="B233" s="68"/>
      <c r="C233" s="96"/>
      <c r="E233" s="97"/>
      <c r="F233" s="50"/>
      <c r="G233" s="39"/>
      <c r="H233" s="52"/>
      <c r="I233" s="53"/>
      <c r="K233" s="71"/>
      <c r="L233" s="72"/>
      <c r="M233" s="71"/>
      <c r="N233" s="72"/>
      <c r="O233" s="71"/>
      <c r="P233" s="72"/>
    </row>
    <row r="234" spans="1:16" hidden="1" x14ac:dyDescent="0.25">
      <c r="A234" s="73"/>
      <c r="B234" s="68"/>
      <c r="C234" s="96"/>
      <c r="E234" s="97"/>
      <c r="F234" s="50"/>
      <c r="G234" s="39"/>
      <c r="H234" s="52"/>
      <c r="I234" s="53"/>
      <c r="K234" s="71"/>
      <c r="L234" s="72"/>
      <c r="M234" s="71"/>
      <c r="N234" s="72"/>
      <c r="O234" s="71"/>
      <c r="P234" s="72"/>
    </row>
    <row r="235" spans="1:16" ht="13.8" hidden="1" thickBot="1" x14ac:dyDescent="0.3">
      <c r="A235" s="73"/>
      <c r="B235" s="68"/>
      <c r="C235" s="99"/>
      <c r="E235" s="100"/>
      <c r="F235" s="50"/>
      <c r="G235" s="39"/>
      <c r="H235" s="52"/>
      <c r="I235" s="53"/>
      <c r="K235" s="71"/>
      <c r="L235" s="72"/>
      <c r="M235" s="71"/>
      <c r="N235" s="72"/>
      <c r="O235" s="71"/>
      <c r="P235" s="72"/>
    </row>
    <row r="236" spans="1:16" hidden="1" x14ac:dyDescent="0.25">
      <c r="A236" s="73"/>
      <c r="B236" s="68"/>
      <c r="C236" s="103"/>
      <c r="E236" s="103"/>
      <c r="F236" s="50"/>
      <c r="G236" s="39"/>
      <c r="H236" s="52"/>
      <c r="I236" s="53"/>
      <c r="K236" s="71"/>
      <c r="L236" s="72"/>
      <c r="M236" s="71"/>
      <c r="N236" s="72"/>
      <c r="O236" s="71"/>
      <c r="P236" s="72"/>
    </row>
    <row r="237" spans="1:16" s="87" customFormat="1" hidden="1" x14ac:dyDescent="0.25">
      <c r="A237" s="73"/>
      <c r="B237" s="89"/>
      <c r="C237" s="90"/>
      <c r="E237" s="91"/>
      <c r="F237" s="91"/>
      <c r="G237" s="91"/>
      <c r="H237" s="91"/>
      <c r="I237" s="91"/>
      <c r="J237" s="91"/>
      <c r="K237" s="92"/>
      <c r="L237" s="92"/>
      <c r="M237" s="92"/>
      <c r="N237" s="92"/>
      <c r="O237" s="92"/>
      <c r="P237" s="92"/>
    </row>
    <row r="238" spans="1:16" s="87" customFormat="1" hidden="1" x14ac:dyDescent="0.25">
      <c r="A238" s="73"/>
      <c r="B238" s="89"/>
      <c r="C238" s="90"/>
      <c r="E238" s="91"/>
      <c r="F238" s="91"/>
      <c r="G238" s="91"/>
      <c r="H238" s="91"/>
      <c r="I238" s="91"/>
      <c r="J238" s="91"/>
      <c r="K238" s="92"/>
      <c r="L238" s="92"/>
      <c r="M238" s="92"/>
      <c r="N238" s="92"/>
      <c r="O238" s="92"/>
      <c r="P238" s="92"/>
    </row>
    <row r="239" spans="1:16" s="87" customFormat="1" hidden="1" x14ac:dyDescent="0.25">
      <c r="A239" s="73"/>
      <c r="B239" s="89"/>
      <c r="C239" s="90"/>
      <c r="E239" s="91"/>
      <c r="F239" s="91"/>
      <c r="G239" s="91"/>
      <c r="H239" s="91"/>
      <c r="I239" s="91"/>
      <c r="J239" s="91"/>
      <c r="K239" s="92"/>
      <c r="L239" s="92"/>
      <c r="M239" s="92"/>
      <c r="N239" s="92"/>
      <c r="O239" s="92"/>
      <c r="P239" s="92"/>
    </row>
    <row r="240" spans="1:16" s="87" customFormat="1" hidden="1" x14ac:dyDescent="0.25">
      <c r="A240" s="73"/>
      <c r="B240" s="89"/>
      <c r="C240" s="90"/>
      <c r="E240" s="91"/>
      <c r="F240" s="91"/>
      <c r="G240" s="91"/>
      <c r="H240" s="91"/>
      <c r="I240" s="91"/>
      <c r="J240" s="91"/>
      <c r="K240" s="92"/>
      <c r="L240" s="92"/>
      <c r="M240" s="92"/>
      <c r="N240" s="92"/>
      <c r="O240" s="92"/>
      <c r="P240" s="92"/>
    </row>
    <row r="241" spans="1:16" s="87" customFormat="1" hidden="1" x14ac:dyDescent="0.25">
      <c r="A241" s="73"/>
      <c r="B241" s="89"/>
      <c r="C241" s="90"/>
      <c r="E241" s="91"/>
      <c r="F241" s="91"/>
      <c r="G241" s="91"/>
      <c r="H241" s="91"/>
      <c r="I241" s="91"/>
      <c r="J241" s="91"/>
      <c r="K241" s="92"/>
      <c r="L241" s="92"/>
      <c r="M241" s="92"/>
      <c r="N241" s="92"/>
      <c r="O241" s="92"/>
      <c r="P241" s="92"/>
    </row>
    <row r="242" spans="1:16" s="87" customFormat="1" hidden="1" x14ac:dyDescent="0.25">
      <c r="A242" s="73"/>
      <c r="B242" s="89"/>
      <c r="C242" s="90"/>
      <c r="E242" s="91"/>
      <c r="F242" s="91"/>
      <c r="G242" s="91"/>
      <c r="H242" s="91"/>
      <c r="I242" s="91"/>
      <c r="J242" s="91"/>
      <c r="K242" s="92"/>
      <c r="L242" s="92"/>
      <c r="M242" s="92"/>
      <c r="N242" s="92"/>
      <c r="O242" s="92"/>
      <c r="P242" s="92"/>
    </row>
    <row r="243" spans="1:16" s="87" customFormat="1" hidden="1" x14ac:dyDescent="0.25">
      <c r="A243" s="73"/>
      <c r="B243" s="89"/>
      <c r="C243" s="88"/>
      <c r="E243" s="91"/>
      <c r="F243" s="91"/>
      <c r="G243" s="91"/>
      <c r="H243" s="91"/>
      <c r="I243" s="91"/>
      <c r="J243" s="91"/>
      <c r="K243" s="92"/>
      <c r="L243" s="92"/>
      <c r="M243" s="92"/>
      <c r="N243" s="92"/>
      <c r="O243" s="92"/>
      <c r="P243" s="92"/>
    </row>
    <row r="244" spans="1:16" s="87" customFormat="1" hidden="1" x14ac:dyDescent="0.25">
      <c r="A244" s="73"/>
      <c r="B244" s="89"/>
      <c r="C244" s="88"/>
      <c r="E244" s="91"/>
      <c r="F244" s="91"/>
      <c r="G244" s="91"/>
      <c r="H244" s="91"/>
      <c r="I244" s="91"/>
      <c r="J244" s="91"/>
      <c r="K244" s="92"/>
      <c r="L244" s="92"/>
      <c r="M244" s="92"/>
      <c r="N244" s="92"/>
      <c r="O244" s="92"/>
      <c r="P244" s="92"/>
    </row>
    <row r="245" spans="1:16" s="87" customFormat="1" hidden="1" x14ac:dyDescent="0.25">
      <c r="A245" s="73"/>
      <c r="B245" s="89"/>
      <c r="C245" s="88"/>
      <c r="E245" s="91"/>
      <c r="F245" s="91"/>
      <c r="G245" s="91"/>
      <c r="H245" s="91"/>
      <c r="I245" s="91"/>
      <c r="J245" s="91"/>
      <c r="K245" s="92"/>
      <c r="L245" s="92"/>
      <c r="M245" s="92"/>
      <c r="N245" s="92"/>
      <c r="O245" s="92"/>
      <c r="P245" s="92"/>
    </row>
    <row r="246" spans="1:16" s="87" customFormat="1" hidden="1" x14ac:dyDescent="0.25">
      <c r="A246" s="73"/>
      <c r="B246" s="89"/>
      <c r="C246" s="88"/>
      <c r="E246" s="91"/>
      <c r="F246" s="91"/>
      <c r="G246" s="91"/>
      <c r="H246" s="91"/>
      <c r="I246" s="91"/>
      <c r="J246" s="91"/>
      <c r="K246" s="92"/>
      <c r="L246" s="92"/>
      <c r="M246" s="92"/>
      <c r="N246" s="92"/>
      <c r="O246" s="92"/>
      <c r="P246" s="92"/>
    </row>
    <row r="247" spans="1:16" s="87" customFormat="1" hidden="1" x14ac:dyDescent="0.25">
      <c r="A247" s="73"/>
      <c r="B247" s="89"/>
      <c r="C247" s="88"/>
      <c r="E247" s="91"/>
      <c r="F247" s="91"/>
      <c r="G247" s="91"/>
      <c r="H247" s="91"/>
      <c r="I247" s="91"/>
      <c r="J247" s="91"/>
      <c r="K247" s="92"/>
      <c r="L247" s="92"/>
      <c r="M247" s="92"/>
      <c r="N247" s="92"/>
      <c r="O247" s="92"/>
      <c r="P247" s="92"/>
    </row>
    <row r="248" spans="1:16" x14ac:dyDescent="0.25">
      <c r="C248" s="54"/>
      <c r="E248" s="51"/>
      <c r="F248" s="51"/>
      <c r="G248" s="51"/>
      <c r="H248" s="51"/>
      <c r="I248" s="51"/>
      <c r="K248" s="52"/>
      <c r="L248" s="52"/>
      <c r="M248" s="52"/>
      <c r="N248" s="52"/>
      <c r="O248" s="52"/>
      <c r="P248" s="52"/>
    </row>
    <row r="249" spans="1:16" x14ac:dyDescent="0.25">
      <c r="C249" s="54"/>
      <c r="E249" s="51"/>
      <c r="F249" s="51"/>
      <c r="G249" s="51"/>
      <c r="H249" s="51"/>
      <c r="I249" s="51"/>
      <c r="K249" s="52"/>
      <c r="L249" s="52"/>
      <c r="M249" s="52"/>
      <c r="N249" s="52"/>
      <c r="O249" s="52"/>
      <c r="P249" s="52"/>
    </row>
    <row r="250" spans="1:16" x14ac:dyDescent="0.25">
      <c r="C250" s="54"/>
      <c r="E250" s="51"/>
      <c r="F250" s="51"/>
      <c r="G250" s="51"/>
      <c r="H250" s="51"/>
      <c r="I250" s="51"/>
      <c r="K250" s="52"/>
      <c r="L250" s="52"/>
      <c r="M250" s="52"/>
      <c r="N250" s="52"/>
      <c r="O250" s="52"/>
      <c r="P250" s="52"/>
    </row>
    <row r="251" spans="1:16" x14ac:dyDescent="0.25">
      <c r="C251" s="54"/>
      <c r="E251" s="51"/>
      <c r="F251" s="51"/>
      <c r="G251" s="51"/>
      <c r="H251" s="51"/>
      <c r="I251" s="51"/>
      <c r="K251" s="52"/>
      <c r="L251" s="52"/>
      <c r="M251" s="52"/>
      <c r="N251" s="52"/>
      <c r="O251" s="52"/>
      <c r="P251" s="52"/>
    </row>
    <row r="252" spans="1:16" x14ac:dyDescent="0.25">
      <c r="E252" s="50"/>
      <c r="F252" s="51"/>
      <c r="G252" s="50"/>
      <c r="H252" s="52"/>
      <c r="I252" s="53"/>
      <c r="K252" s="52"/>
      <c r="L252" s="52"/>
      <c r="M252" s="52"/>
      <c r="N252" s="52"/>
      <c r="O252" s="52"/>
      <c r="P252" s="52"/>
    </row>
    <row r="253" spans="1:16" x14ac:dyDescent="0.25">
      <c r="E253" s="50"/>
      <c r="F253" s="51"/>
      <c r="G253" s="50"/>
      <c r="H253" s="52"/>
      <c r="I253" s="53"/>
      <c r="K253" s="52"/>
      <c r="L253" s="52"/>
      <c r="M253" s="52"/>
      <c r="N253" s="52"/>
      <c r="O253" s="52"/>
      <c r="P253" s="52"/>
    </row>
    <row r="254" spans="1:16" x14ac:dyDescent="0.25">
      <c r="E254" s="50"/>
      <c r="F254" s="51"/>
      <c r="G254" s="50"/>
      <c r="H254" s="52"/>
      <c r="I254" s="53"/>
      <c r="K254" s="52"/>
      <c r="L254" s="52"/>
      <c r="M254" s="52"/>
      <c r="N254" s="52"/>
      <c r="O254" s="52"/>
      <c r="P254" s="52"/>
    </row>
    <row r="255" spans="1:16" x14ac:dyDescent="0.25">
      <c r="E255" s="50"/>
      <c r="F255" s="50"/>
      <c r="G255" s="50"/>
      <c r="H255" s="52"/>
      <c r="I255" s="53"/>
      <c r="K255" s="52"/>
      <c r="L255" s="52"/>
      <c r="M255" s="52"/>
      <c r="N255" s="52"/>
      <c r="O255" s="52"/>
      <c r="P255" s="52"/>
    </row>
    <row r="256" spans="1:16" x14ac:dyDescent="0.25">
      <c r="E256" s="51"/>
      <c r="F256" s="51"/>
      <c r="G256" s="50"/>
      <c r="H256" s="52"/>
      <c r="I256" s="53"/>
      <c r="K256" s="52"/>
      <c r="L256" s="52"/>
      <c r="M256" s="52"/>
      <c r="N256" s="52"/>
      <c r="O256" s="52"/>
      <c r="P256" s="52"/>
    </row>
    <row r="257" spans="3:16" x14ac:dyDescent="0.25">
      <c r="E257" s="51"/>
      <c r="F257" s="51"/>
      <c r="G257" s="50"/>
      <c r="H257" s="52"/>
      <c r="I257" s="53"/>
      <c r="K257" s="52"/>
      <c r="L257" s="52"/>
      <c r="M257" s="52"/>
      <c r="N257" s="52"/>
      <c r="O257" s="52"/>
      <c r="P257" s="52"/>
    </row>
    <row r="258" spans="3:16" x14ac:dyDescent="0.25">
      <c r="E258" s="51"/>
      <c r="F258" s="51"/>
      <c r="G258" s="50"/>
      <c r="H258" s="52"/>
      <c r="I258" s="53"/>
      <c r="K258" s="52"/>
      <c r="L258" s="52"/>
      <c r="M258" s="52"/>
      <c r="N258" s="52"/>
      <c r="O258" s="52"/>
      <c r="P258" s="52"/>
    </row>
    <row r="259" spans="3:16" x14ac:dyDescent="0.25">
      <c r="E259" s="51"/>
      <c r="F259" s="51"/>
      <c r="G259" s="50"/>
      <c r="H259" s="52"/>
      <c r="I259" s="53"/>
      <c r="K259" s="52"/>
      <c r="L259" s="52"/>
      <c r="M259" s="52"/>
      <c r="N259" s="52"/>
      <c r="O259" s="52"/>
      <c r="P259" s="52"/>
    </row>
    <row r="260" spans="3:16" x14ac:dyDescent="0.25">
      <c r="E260" s="51"/>
      <c r="F260" s="51"/>
      <c r="G260" s="50"/>
      <c r="H260" s="52"/>
      <c r="I260" s="53"/>
      <c r="K260" s="52"/>
      <c r="L260" s="52"/>
      <c r="M260" s="52"/>
      <c r="N260" s="52"/>
      <c r="O260" s="52"/>
      <c r="P260" s="52"/>
    </row>
    <row r="261" spans="3:16" x14ac:dyDescent="0.25">
      <c r="E261" s="51"/>
      <c r="F261" s="51"/>
      <c r="G261" s="50"/>
      <c r="H261" s="52"/>
      <c r="I261" s="53"/>
      <c r="K261" s="52"/>
      <c r="L261" s="52"/>
      <c r="M261" s="52"/>
      <c r="N261" s="52"/>
      <c r="O261" s="52"/>
      <c r="P261" s="52"/>
    </row>
    <row r="262" spans="3:16" x14ac:dyDescent="0.25">
      <c r="E262" s="51"/>
      <c r="F262" s="51"/>
      <c r="G262" s="50"/>
      <c r="H262" s="52"/>
      <c r="I262" s="53"/>
      <c r="K262" s="52"/>
      <c r="L262" s="52"/>
      <c r="M262" s="52"/>
      <c r="N262" s="52"/>
      <c r="O262" s="52"/>
      <c r="P262" s="52"/>
    </row>
    <row r="263" spans="3:16" x14ac:dyDescent="0.25">
      <c r="C263" s="54"/>
      <c r="E263" s="50"/>
      <c r="F263" s="50"/>
      <c r="G263" s="50"/>
      <c r="H263" s="52"/>
      <c r="I263" s="53"/>
      <c r="K263" s="52"/>
      <c r="L263" s="52"/>
      <c r="M263" s="52"/>
      <c r="N263" s="52"/>
      <c r="O263" s="52"/>
      <c r="P263" s="52"/>
    </row>
    <row r="264" spans="3:16" x14ac:dyDescent="0.25">
      <c r="C264" s="54"/>
      <c r="E264" s="50"/>
      <c r="F264" s="50"/>
      <c r="G264" s="50"/>
      <c r="H264" s="52"/>
      <c r="I264" s="53"/>
      <c r="K264" s="52"/>
      <c r="L264" s="52"/>
      <c r="M264" s="52"/>
      <c r="N264" s="52"/>
      <c r="O264" s="52"/>
      <c r="P264" s="52"/>
    </row>
    <row r="265" spans="3:16" x14ac:dyDescent="0.25">
      <c r="C265" s="54"/>
      <c r="E265" s="50"/>
      <c r="F265" s="50"/>
      <c r="G265" s="50"/>
      <c r="H265" s="52"/>
      <c r="I265" s="53"/>
      <c r="K265" s="52"/>
      <c r="L265" s="52"/>
      <c r="M265" s="52"/>
      <c r="N265" s="52"/>
      <c r="O265" s="52"/>
      <c r="P265" s="52"/>
    </row>
    <row r="266" spans="3:16" x14ac:dyDescent="0.25">
      <c r="C266" s="54"/>
      <c r="E266" s="50"/>
      <c r="F266" s="50"/>
      <c r="G266" s="50"/>
      <c r="H266" s="52"/>
      <c r="I266" s="53"/>
      <c r="K266" s="52"/>
      <c r="L266" s="52"/>
      <c r="M266" s="52"/>
      <c r="N266" s="52"/>
      <c r="O266" s="52"/>
      <c r="P266" s="52"/>
    </row>
    <row r="267" spans="3:16" x14ac:dyDescent="0.25">
      <c r="C267" s="54"/>
      <c r="E267" s="50"/>
      <c r="F267" s="50"/>
      <c r="G267" s="50"/>
      <c r="H267" s="52"/>
      <c r="I267" s="53"/>
      <c r="K267" s="52"/>
      <c r="L267" s="52"/>
      <c r="M267" s="52"/>
      <c r="N267" s="52"/>
      <c r="O267" s="52"/>
      <c r="P267" s="52"/>
    </row>
    <row r="268" spans="3:16" x14ac:dyDescent="0.25">
      <c r="C268" s="54"/>
      <c r="E268" s="50"/>
      <c r="F268" s="50"/>
      <c r="G268" s="50"/>
      <c r="H268" s="52"/>
      <c r="I268" s="53"/>
      <c r="K268" s="52"/>
      <c r="L268" s="52"/>
      <c r="M268" s="52"/>
      <c r="N268" s="52"/>
      <c r="O268" s="52"/>
      <c r="P268" s="52"/>
    </row>
    <row r="269" spans="3:16" x14ac:dyDescent="0.25">
      <c r="C269" s="54"/>
      <c r="E269" s="50"/>
      <c r="F269" s="50"/>
      <c r="G269" s="50"/>
      <c r="H269" s="52"/>
      <c r="I269" s="53"/>
      <c r="K269" s="52"/>
      <c r="L269" s="52"/>
      <c r="M269" s="52"/>
      <c r="N269" s="52"/>
      <c r="O269" s="52"/>
      <c r="P269" s="52"/>
    </row>
    <row r="270" spans="3:16" x14ac:dyDescent="0.25">
      <c r="C270" s="54"/>
      <c r="E270" s="50"/>
      <c r="F270" s="50"/>
      <c r="G270" s="50"/>
      <c r="H270" s="52"/>
      <c r="I270" s="53"/>
      <c r="K270" s="52"/>
      <c r="L270" s="52"/>
      <c r="M270" s="52"/>
      <c r="N270" s="52"/>
      <c r="O270" s="52"/>
      <c r="P270" s="52"/>
    </row>
    <row r="273" spans="1:7" x14ac:dyDescent="0.25">
      <c r="B273" s="68"/>
      <c r="C273" s="96"/>
      <c r="E273" s="97"/>
      <c r="F273" s="50"/>
      <c r="G273" s="98"/>
    </row>
    <row r="274" spans="1:7" x14ac:dyDescent="0.25">
      <c r="B274" s="68"/>
      <c r="C274" s="96"/>
      <c r="E274" s="97"/>
      <c r="F274" s="50"/>
      <c r="G274" s="98"/>
    </row>
    <row r="275" spans="1:7" x14ac:dyDescent="0.25">
      <c r="B275" s="68"/>
      <c r="C275" s="96"/>
      <c r="E275" s="97"/>
      <c r="F275" s="50"/>
      <c r="G275" s="98"/>
    </row>
    <row r="276" spans="1:7" x14ac:dyDescent="0.25">
      <c r="B276" s="68"/>
      <c r="C276" s="96"/>
      <c r="E276" s="97"/>
      <c r="F276" s="50"/>
      <c r="G276" s="98"/>
    </row>
    <row r="277" spans="1:7" x14ac:dyDescent="0.25">
      <c r="B277" s="68"/>
      <c r="C277" s="96"/>
      <c r="E277" s="97"/>
      <c r="F277" s="50"/>
      <c r="G277" s="98"/>
    </row>
    <row r="278" spans="1:7" x14ac:dyDescent="0.25">
      <c r="B278" s="68"/>
      <c r="C278" s="96"/>
      <c r="E278" s="97"/>
      <c r="F278" s="50"/>
      <c r="G278" s="98"/>
    </row>
    <row r="279" spans="1:7" x14ac:dyDescent="0.25">
      <c r="B279" s="68"/>
      <c r="C279" s="96"/>
      <c r="E279" s="97"/>
      <c r="F279" s="50"/>
      <c r="G279" s="98"/>
    </row>
    <row r="280" spans="1:7" ht="13.8" thickBot="1" x14ac:dyDescent="0.3">
      <c r="B280" s="68"/>
      <c r="C280" s="99"/>
      <c r="E280" s="100"/>
      <c r="F280" s="50"/>
      <c r="G280" s="101"/>
    </row>
    <row r="281" spans="1:7" x14ac:dyDescent="0.25">
      <c r="A281" s="93"/>
      <c r="B281" s="93"/>
      <c r="C281" s="93"/>
      <c r="D281" s="93"/>
      <c r="E281" s="93"/>
    </row>
    <row r="282" spans="1:7" x14ac:dyDescent="0.25">
      <c r="A282" s="200"/>
      <c r="B282" s="200"/>
      <c r="C282" s="200"/>
      <c r="D282" s="200"/>
      <c r="E282" s="200"/>
    </row>
    <row r="283" spans="1:7" x14ac:dyDescent="0.25">
      <c r="A283" s="200"/>
      <c r="B283" s="200"/>
      <c r="C283" s="102"/>
      <c r="D283" s="95"/>
      <c r="E283" s="95"/>
    </row>
    <row r="284" spans="1:7" x14ac:dyDescent="0.25">
      <c r="A284" s="200"/>
      <c r="B284" s="200"/>
      <c r="C284" s="102"/>
      <c r="D284" s="95"/>
      <c r="E284" s="95"/>
    </row>
    <row r="285" spans="1:7" x14ac:dyDescent="0.25">
      <c r="A285" s="200"/>
      <c r="B285" s="200"/>
      <c r="C285" s="102"/>
      <c r="D285" s="95"/>
      <c r="E285" s="95"/>
    </row>
    <row r="286" spans="1:7" x14ac:dyDescent="0.25">
      <c r="A286" s="200"/>
      <c r="B286" s="200"/>
      <c r="C286" s="94"/>
      <c r="D286" s="95"/>
      <c r="E286" s="95"/>
    </row>
    <row r="287" spans="1:7" x14ac:dyDescent="0.25">
      <c r="A287" s="95"/>
      <c r="B287" s="95"/>
      <c r="C287" s="95"/>
      <c r="D287" s="95"/>
      <c r="E287" s="95"/>
    </row>
    <row r="288" spans="1:7" x14ac:dyDescent="0.25">
      <c r="A288" s="199"/>
      <c r="B288" s="199"/>
      <c r="C288" s="199"/>
      <c r="D288" s="93"/>
      <c r="E288" s="93"/>
    </row>
    <row r="289" spans="1:5" x14ac:dyDescent="0.25">
      <c r="A289" s="199"/>
      <c r="B289" s="199"/>
      <c r="C289" s="93"/>
      <c r="D289" s="93"/>
      <c r="E289" s="93"/>
    </row>
  </sheetData>
  <protectedRanges>
    <protectedRange password="CC6C" sqref="C45" name="Tartomány1"/>
    <protectedRange password="CC6C" sqref="C37" name="Tartomány1_1"/>
    <protectedRange password="CC6C" sqref="C243" name="Tartomány1_2"/>
    <protectedRange password="CC6C" sqref="C244" name="Tartomány1_3"/>
    <protectedRange password="CC6C" sqref="C245" name="Tartomány1_4"/>
    <protectedRange password="CC6C" sqref="C246" name="Tartomány1_5"/>
    <protectedRange password="CC6C" sqref="C247" name="Tartomány1_7"/>
    <protectedRange password="CC6C" sqref="C26 C8" name="Tartomány1_6"/>
  </protectedRanges>
  <autoFilter ref="A2:P247">
    <filterColumn colId="1">
      <filters>
        <filter val="DOW Agrosciences"/>
      </filters>
    </filterColumn>
  </autoFilter>
  <mergeCells count="7">
    <mergeCell ref="A289:B289"/>
    <mergeCell ref="A282:E282"/>
    <mergeCell ref="A283:B283"/>
    <mergeCell ref="A284:B284"/>
    <mergeCell ref="A285:B285"/>
    <mergeCell ref="A286:B286"/>
    <mergeCell ref="A288:C288"/>
  </mergeCells>
  <phoneticPr fontId="5" type="noConversion"/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N45"/>
  <sheetViews>
    <sheetView workbookViewId="0">
      <selection activeCell="N4" sqref="N4"/>
    </sheetView>
  </sheetViews>
  <sheetFormatPr defaultRowHeight="13.2" x14ac:dyDescent="0.25"/>
  <sheetData>
    <row r="1" spans="1:14" ht="70.2" x14ac:dyDescent="0.25">
      <c r="A1" s="82" t="s">
        <v>744</v>
      </c>
      <c r="B1" s="104" t="s">
        <v>745</v>
      </c>
      <c r="C1" s="82" t="s">
        <v>746</v>
      </c>
      <c r="D1" s="204" t="s">
        <v>747</v>
      </c>
      <c r="E1" s="205"/>
      <c r="F1" s="206"/>
      <c r="G1" s="204" t="s">
        <v>748</v>
      </c>
      <c r="H1" s="205"/>
      <c r="I1" s="206"/>
      <c r="J1" s="201" t="s">
        <v>749</v>
      </c>
      <c r="K1" s="202"/>
      <c r="L1" s="201" t="s">
        <v>750</v>
      </c>
      <c r="M1" s="202"/>
      <c r="N1" s="105" t="s">
        <v>751</v>
      </c>
    </row>
    <row r="2" spans="1:14" ht="15.6" x14ac:dyDescent="0.25">
      <c r="A2" s="83"/>
      <c r="B2" s="83"/>
      <c r="C2" s="83"/>
      <c r="D2" s="106" t="s">
        <v>752</v>
      </c>
      <c r="E2" s="107" t="s">
        <v>753</v>
      </c>
      <c r="F2" s="107" t="s">
        <v>754</v>
      </c>
      <c r="G2" s="106" t="s">
        <v>755</v>
      </c>
      <c r="H2" s="106" t="s">
        <v>756</v>
      </c>
      <c r="I2" s="107" t="s">
        <v>757</v>
      </c>
      <c r="J2" s="106" t="s">
        <v>758</v>
      </c>
      <c r="K2" s="106" t="s">
        <v>756</v>
      </c>
      <c r="L2" s="107" t="s">
        <v>753</v>
      </c>
      <c r="M2" s="106" t="s">
        <v>756</v>
      </c>
      <c r="N2" s="83"/>
    </row>
    <row r="3" spans="1:14" x14ac:dyDescent="0.25">
      <c r="A3" s="108">
        <v>1</v>
      </c>
      <c r="B3" s="83" t="s">
        <v>70</v>
      </c>
      <c r="C3" s="83"/>
      <c r="D3" s="109">
        <v>13.776465059101955</v>
      </c>
      <c r="E3" s="110">
        <f>+(D3/D$23)*100</f>
        <v>112.5677666059526</v>
      </c>
      <c r="F3" s="111">
        <v>100</v>
      </c>
      <c r="G3" s="84">
        <v>18.40469053454715</v>
      </c>
      <c r="H3" s="84">
        <f>+(G3-G$23)</f>
        <v>1.9502688971964091</v>
      </c>
      <c r="I3" s="84">
        <f>+(G3-$G$30)</f>
        <v>1.2111821514837793</v>
      </c>
      <c r="J3" s="112">
        <v>70.291666666666671</v>
      </c>
      <c r="K3" s="112">
        <f>+(J3-J$23)</f>
        <v>0.1666666666666714</v>
      </c>
      <c r="L3" s="110">
        <v>2.260570793786818</v>
      </c>
      <c r="M3" s="110">
        <f>+(L3-L$23)</f>
        <v>1.1570555127864122</v>
      </c>
      <c r="N3" s="108">
        <v>413</v>
      </c>
    </row>
    <row r="4" spans="1:14" x14ac:dyDescent="0.25">
      <c r="A4" s="108">
        <v>2</v>
      </c>
      <c r="B4" s="83" t="s">
        <v>719</v>
      </c>
      <c r="C4" s="83"/>
      <c r="D4" s="84">
        <v>13.414068611700351</v>
      </c>
      <c r="E4" s="110">
        <f t="shared" ref="E4:E33" si="0">+(D4/D$23)*100</f>
        <v>109.60661811576149</v>
      </c>
      <c r="F4" s="110">
        <f>+(D4/$D$6)*100</f>
        <v>100.7745765502831</v>
      </c>
      <c r="G4" s="84">
        <v>18.494607945261439</v>
      </c>
      <c r="H4" s="84">
        <f t="shared" ref="H4:H33" si="1">+(G4-G$23)</f>
        <v>2.0401863079106981</v>
      </c>
      <c r="I4" s="84">
        <f t="shared" ref="I4:I33" si="2">+(G4-$G$30)</f>
        <v>1.3010995621980683</v>
      </c>
      <c r="J4" s="112">
        <v>70.916666666666671</v>
      </c>
      <c r="K4" s="112">
        <f t="shared" ref="K4:K33" si="3">+(J4-J$23)</f>
        <v>0.7916666666666714</v>
      </c>
      <c r="L4" s="110">
        <v>0.70753527802946414</v>
      </c>
      <c r="M4" s="110">
        <f t="shared" ref="M4:M33" si="4">+(L4-L$23)</f>
        <v>-0.39598000297094171</v>
      </c>
      <c r="N4" s="108">
        <v>418</v>
      </c>
    </row>
    <row r="5" spans="1:14" x14ac:dyDescent="0.25">
      <c r="A5" s="108">
        <v>3</v>
      </c>
      <c r="B5" s="83" t="s">
        <v>66</v>
      </c>
      <c r="C5" s="83"/>
      <c r="D5" s="84">
        <v>13.408661684439615</v>
      </c>
      <c r="E5" s="110">
        <f t="shared" si="0"/>
        <v>109.56243800690694</v>
      </c>
      <c r="F5" s="110">
        <f>+(D5/$D$6)*100</f>
        <v>100.73395645052727</v>
      </c>
      <c r="G5" s="84">
        <v>17.698868835412952</v>
      </c>
      <c r="H5" s="84">
        <f t="shared" si="1"/>
        <v>1.2444471980622112</v>
      </c>
      <c r="I5" s="84">
        <f t="shared" si="2"/>
        <v>0.50536045234958138</v>
      </c>
      <c r="J5" s="112">
        <v>70.708333333333329</v>
      </c>
      <c r="K5" s="112">
        <f t="shared" si="3"/>
        <v>0.5833333333333286</v>
      </c>
      <c r="L5" s="110">
        <v>1.4327846587820936</v>
      </c>
      <c r="M5" s="110">
        <f t="shared" si="4"/>
        <v>0.32926937778168774</v>
      </c>
      <c r="N5" s="108">
        <v>396</v>
      </c>
    </row>
    <row r="6" spans="1:14" x14ac:dyDescent="0.25">
      <c r="A6" s="108">
        <v>4</v>
      </c>
      <c r="B6" s="83" t="s">
        <v>45</v>
      </c>
      <c r="C6" s="83"/>
      <c r="D6" s="84">
        <v>13.310964998207842</v>
      </c>
      <c r="E6" s="110">
        <f t="shared" si="0"/>
        <v>108.76415646467292</v>
      </c>
      <c r="F6" s="110">
        <f t="shared" ref="F6:F33" si="5">+(D6/$D$6)*100</f>
        <v>100</v>
      </c>
      <c r="G6" s="84">
        <v>18.593865169723806</v>
      </c>
      <c r="H6" s="84">
        <f t="shared" si="1"/>
        <v>2.1394435323730647</v>
      </c>
      <c r="I6" s="84">
        <f t="shared" si="2"/>
        <v>1.4003567866604349</v>
      </c>
      <c r="J6" s="112">
        <v>69.666666666666671</v>
      </c>
      <c r="K6" s="112">
        <f t="shared" si="3"/>
        <v>-0.4583333333333286</v>
      </c>
      <c r="L6" s="110">
        <v>1.0735413758437309</v>
      </c>
      <c r="M6" s="110">
        <f t="shared" si="4"/>
        <v>-2.9973905156674974E-2</v>
      </c>
      <c r="N6" s="108">
        <v>408</v>
      </c>
    </row>
    <row r="7" spans="1:14" x14ac:dyDescent="0.25">
      <c r="A7" s="108">
        <v>5</v>
      </c>
      <c r="B7" s="83" t="s">
        <v>718</v>
      </c>
      <c r="C7" s="83"/>
      <c r="D7" s="84">
        <v>13.270486922788868</v>
      </c>
      <c r="E7" s="110">
        <f t="shared" si="0"/>
        <v>108.43340931532268</v>
      </c>
      <c r="F7" s="110">
        <f t="shared" si="5"/>
        <v>99.695904275727386</v>
      </c>
      <c r="G7" s="84">
        <v>19.483217320261438</v>
      </c>
      <c r="H7" s="84">
        <f t="shared" si="1"/>
        <v>3.0287956829106975</v>
      </c>
      <c r="I7" s="84">
        <f t="shared" si="2"/>
        <v>2.2897089371980677</v>
      </c>
      <c r="J7" s="112">
        <v>70.5</v>
      </c>
      <c r="K7" s="112">
        <f t="shared" si="3"/>
        <v>0.375</v>
      </c>
      <c r="L7" s="110">
        <v>1.0109764664559187</v>
      </c>
      <c r="M7" s="110">
        <f t="shared" si="4"/>
        <v>-9.2538814544487202E-2</v>
      </c>
      <c r="N7" s="108">
        <v>432</v>
      </c>
    </row>
    <row r="8" spans="1:14" x14ac:dyDescent="0.25">
      <c r="A8" s="108">
        <v>6</v>
      </c>
      <c r="B8" s="83" t="s">
        <v>321</v>
      </c>
      <c r="C8" s="83"/>
      <c r="D8" s="84">
        <v>13.190084966113481</v>
      </c>
      <c r="E8" s="110">
        <f t="shared" si="0"/>
        <v>107.7764433480104</v>
      </c>
      <c r="F8" s="110">
        <f t="shared" si="5"/>
        <v>99.091876268094495</v>
      </c>
      <c r="G8" s="84">
        <v>17.557358523965142</v>
      </c>
      <c r="H8" s="84">
        <f t="shared" si="1"/>
        <v>1.1029368866144011</v>
      </c>
      <c r="I8" s="84">
        <f t="shared" si="2"/>
        <v>0.36385014090177137</v>
      </c>
      <c r="J8" s="112">
        <v>69.708333333333329</v>
      </c>
      <c r="K8" s="112">
        <f t="shared" si="3"/>
        <v>-0.4166666666666714</v>
      </c>
      <c r="L8" s="110">
        <v>2.2316050819785653</v>
      </c>
      <c r="M8" s="110">
        <f t="shared" si="4"/>
        <v>1.1280898009781595</v>
      </c>
      <c r="N8" s="108">
        <v>379</v>
      </c>
    </row>
    <row r="9" spans="1:14" x14ac:dyDescent="0.25">
      <c r="A9" s="108">
        <v>7</v>
      </c>
      <c r="B9" s="83" t="s">
        <v>711</v>
      </c>
      <c r="C9" s="83"/>
      <c r="D9" s="84">
        <v>13.147530843010937</v>
      </c>
      <c r="E9" s="110">
        <f t="shared" si="0"/>
        <v>107.42873277225836</v>
      </c>
      <c r="F9" s="110">
        <f t="shared" si="5"/>
        <v>98.772184021076541</v>
      </c>
      <c r="G9" s="84">
        <v>16.832717320261438</v>
      </c>
      <c r="H9" s="84">
        <f t="shared" si="1"/>
        <v>0.37829568291069648</v>
      </c>
      <c r="I9" s="84">
        <f t="shared" si="2"/>
        <v>-0.36079106280193329</v>
      </c>
      <c r="J9" s="112">
        <v>67.333333333333329</v>
      </c>
      <c r="K9" s="112">
        <f t="shared" si="3"/>
        <v>-2.7916666666666714</v>
      </c>
      <c r="L9" s="110">
        <v>1.4728468171766622</v>
      </c>
      <c r="M9" s="110">
        <f t="shared" si="4"/>
        <v>0.36933153617625636</v>
      </c>
      <c r="N9" s="108">
        <v>329</v>
      </c>
    </row>
    <row r="10" spans="1:14" x14ac:dyDescent="0.25">
      <c r="A10" s="108">
        <v>8</v>
      </c>
      <c r="B10" s="83" t="s">
        <v>715</v>
      </c>
      <c r="C10" s="83"/>
      <c r="D10" s="84">
        <v>13.075033713282458</v>
      </c>
      <c r="E10" s="110">
        <f t="shared" si="0"/>
        <v>106.836357301202</v>
      </c>
      <c r="F10" s="110">
        <f t="shared" si="5"/>
        <v>98.22754184270525</v>
      </c>
      <c r="G10" s="84">
        <v>17.102841057635175</v>
      </c>
      <c r="H10" s="84">
        <f t="shared" si="1"/>
        <v>0.64841942028443356</v>
      </c>
      <c r="I10" s="84">
        <f t="shared" si="2"/>
        <v>-9.0667325428196222E-2</v>
      </c>
      <c r="J10" s="112">
        <v>68.958333333333329</v>
      </c>
      <c r="K10" s="112">
        <f t="shared" si="3"/>
        <v>-1.1666666666666714</v>
      </c>
      <c r="L10" s="110">
        <v>1.3427104354127035</v>
      </c>
      <c r="M10" s="110">
        <f t="shared" si="4"/>
        <v>0.23919515441229766</v>
      </c>
      <c r="N10" s="108">
        <v>359</v>
      </c>
    </row>
    <row r="11" spans="1:14" x14ac:dyDescent="0.25">
      <c r="A11" s="108">
        <v>9</v>
      </c>
      <c r="B11" s="83" t="s">
        <v>759</v>
      </c>
      <c r="C11" s="83"/>
      <c r="D11" s="84">
        <v>12.979907306930588</v>
      </c>
      <c r="E11" s="110">
        <f t="shared" si="0"/>
        <v>106.05907756635409</v>
      </c>
      <c r="F11" s="110">
        <f t="shared" si="5"/>
        <v>97.512894885368368</v>
      </c>
      <c r="G11" s="84">
        <v>17.399447875816996</v>
      </c>
      <c r="H11" s="84">
        <f t="shared" si="1"/>
        <v>0.94502623846625511</v>
      </c>
      <c r="I11" s="84">
        <f t="shared" si="2"/>
        <v>0.20593949275362533</v>
      </c>
      <c r="J11" s="112">
        <v>71.25</v>
      </c>
      <c r="K11" s="112">
        <f t="shared" si="3"/>
        <v>1.125</v>
      </c>
      <c r="L11" s="110">
        <v>1.1550093780723616</v>
      </c>
      <c r="M11" s="110">
        <f t="shared" si="4"/>
        <v>5.1494097071955736E-2</v>
      </c>
      <c r="N11" s="108">
        <v>362</v>
      </c>
    </row>
    <row r="12" spans="1:14" x14ac:dyDescent="0.25">
      <c r="A12" s="108">
        <v>10</v>
      </c>
      <c r="B12" s="83" t="s">
        <v>714</v>
      </c>
      <c r="C12" s="83"/>
      <c r="D12" s="84">
        <v>12.943418197784325</v>
      </c>
      <c r="E12" s="110">
        <f t="shared" si="0"/>
        <v>105.76092433877253</v>
      </c>
      <c r="F12" s="110">
        <f t="shared" si="5"/>
        <v>97.238766682408055</v>
      </c>
      <c r="G12" s="113">
        <v>16.388568197454418</v>
      </c>
      <c r="H12" s="84">
        <f t="shared" si="1"/>
        <v>-6.5853439896322641E-2</v>
      </c>
      <c r="I12" s="84">
        <f t="shared" si="2"/>
        <v>-0.80494018560895242</v>
      </c>
      <c r="J12" s="112">
        <v>68.916666666666657</v>
      </c>
      <c r="K12" s="112">
        <f t="shared" si="3"/>
        <v>-1.2083333333333428</v>
      </c>
      <c r="L12" s="110">
        <v>5.3078288839607186</v>
      </c>
      <c r="M12" s="110">
        <f t="shared" si="4"/>
        <v>4.2043136029603128</v>
      </c>
      <c r="N12" s="108">
        <v>321</v>
      </c>
    </row>
    <row r="13" spans="1:14" x14ac:dyDescent="0.25">
      <c r="A13" s="108">
        <v>11</v>
      </c>
      <c r="B13" s="83" t="s">
        <v>760</v>
      </c>
      <c r="C13" s="83"/>
      <c r="D13" s="84">
        <v>12.771757046978662</v>
      </c>
      <c r="E13" s="110">
        <f t="shared" si="0"/>
        <v>104.35827770363777</v>
      </c>
      <c r="F13" s="110">
        <f t="shared" si="5"/>
        <v>95.949144548860446</v>
      </c>
      <c r="G13" s="84">
        <v>18.14014982094394</v>
      </c>
      <c r="H13" s="84">
        <f t="shared" si="1"/>
        <v>1.6857281835931985</v>
      </c>
      <c r="I13" s="84">
        <f t="shared" si="2"/>
        <v>0.94664143788056876</v>
      </c>
      <c r="J13" s="112">
        <v>71.416666666666671</v>
      </c>
      <c r="K13" s="112">
        <f t="shared" si="3"/>
        <v>1.2916666666666714</v>
      </c>
      <c r="L13" s="110">
        <v>1.2498755475906014</v>
      </c>
      <c r="M13" s="110">
        <f t="shared" si="4"/>
        <v>0.14636026659019552</v>
      </c>
      <c r="N13" s="108">
        <v>400</v>
      </c>
    </row>
    <row r="14" spans="1:14" x14ac:dyDescent="0.25">
      <c r="A14" s="108">
        <v>12</v>
      </c>
      <c r="B14" s="83" t="s">
        <v>717</v>
      </c>
      <c r="C14" s="83"/>
      <c r="D14" s="84">
        <v>12.744909877223128</v>
      </c>
      <c r="E14" s="110">
        <f t="shared" si="0"/>
        <v>104.13890895221233</v>
      </c>
      <c r="F14" s="110">
        <f t="shared" si="5"/>
        <v>95.747452411895566</v>
      </c>
      <c r="G14" s="84">
        <v>17.745108124859136</v>
      </c>
      <c r="H14" s="84">
        <f t="shared" si="1"/>
        <v>1.2906864875083954</v>
      </c>
      <c r="I14" s="84">
        <f t="shared" si="2"/>
        <v>0.55159974179576565</v>
      </c>
      <c r="J14" s="112">
        <v>69.5</v>
      </c>
      <c r="K14" s="112">
        <f t="shared" si="3"/>
        <v>-0.625</v>
      </c>
      <c r="L14" s="110">
        <v>1.3017574977849717</v>
      </c>
      <c r="M14" s="110">
        <f t="shared" si="4"/>
        <v>0.19824221678456588</v>
      </c>
      <c r="N14" s="108">
        <v>383</v>
      </c>
    </row>
    <row r="15" spans="1:14" x14ac:dyDescent="0.25">
      <c r="A15" s="108">
        <v>13</v>
      </c>
      <c r="B15" s="83" t="s">
        <v>761</v>
      </c>
      <c r="C15" s="83"/>
      <c r="D15" s="84">
        <v>12.627767745113667</v>
      </c>
      <c r="E15" s="110">
        <f t="shared" si="0"/>
        <v>103.18173828974915</v>
      </c>
      <c r="F15" s="110">
        <f t="shared" si="5"/>
        <v>94.867410039871942</v>
      </c>
      <c r="G15" s="84">
        <v>17.493115468409584</v>
      </c>
      <c r="H15" s="84">
        <f t="shared" si="1"/>
        <v>1.0386938310588434</v>
      </c>
      <c r="I15" s="84">
        <f t="shared" si="2"/>
        <v>0.29960708534621361</v>
      </c>
      <c r="J15" s="112">
        <v>71.958333333333343</v>
      </c>
      <c r="K15" s="112">
        <f t="shared" si="3"/>
        <v>1.8333333333333428</v>
      </c>
      <c r="L15" s="110">
        <v>1.3711899191284329</v>
      </c>
      <c r="M15" s="110">
        <f t="shared" si="4"/>
        <v>0.26767463812802705</v>
      </c>
      <c r="N15" s="108">
        <v>371</v>
      </c>
    </row>
    <row r="16" spans="1:14" x14ac:dyDescent="0.25">
      <c r="A16" s="108">
        <v>14</v>
      </c>
      <c r="B16" s="83" t="s">
        <v>72</v>
      </c>
      <c r="C16" s="83"/>
      <c r="D16" s="84">
        <v>12.627378821300764</v>
      </c>
      <c r="E16" s="110">
        <f t="shared" si="0"/>
        <v>103.17856038563437</v>
      </c>
      <c r="F16" s="110">
        <f t="shared" si="5"/>
        <v>94.864488209539175</v>
      </c>
      <c r="G16" s="84">
        <v>18.074474722503943</v>
      </c>
      <c r="H16" s="84">
        <f t="shared" si="1"/>
        <v>1.6200530851532022</v>
      </c>
      <c r="I16" s="84">
        <f t="shared" si="2"/>
        <v>0.88096633944057245</v>
      </c>
      <c r="J16" s="112">
        <v>69.5</v>
      </c>
      <c r="K16" s="112">
        <f t="shared" si="3"/>
        <v>-0.625</v>
      </c>
      <c r="L16" s="110">
        <v>1.6423611653462644</v>
      </c>
      <c r="M16" s="110">
        <f t="shared" si="4"/>
        <v>0.53884588434585856</v>
      </c>
      <c r="N16" s="108">
        <v>372</v>
      </c>
    </row>
    <row r="17" spans="1:14" x14ac:dyDescent="0.25">
      <c r="A17" s="108">
        <v>15</v>
      </c>
      <c r="B17" s="83" t="s">
        <v>762</v>
      </c>
      <c r="C17" s="83"/>
      <c r="D17" s="84">
        <v>12.612993497897236</v>
      </c>
      <c r="E17" s="110">
        <f t="shared" si="0"/>
        <v>103.06101762553645</v>
      </c>
      <c r="F17" s="110">
        <f t="shared" si="5"/>
        <v>94.756416981003412</v>
      </c>
      <c r="G17" s="84">
        <v>16.582946486928105</v>
      </c>
      <c r="H17" s="84">
        <f t="shared" si="1"/>
        <v>0.12852484957736365</v>
      </c>
      <c r="I17" s="84">
        <f t="shared" si="2"/>
        <v>-0.61056189613526612</v>
      </c>
      <c r="J17" s="112">
        <v>69.833333333333329</v>
      </c>
      <c r="K17" s="112">
        <f t="shared" si="3"/>
        <v>-0.2916666666666714</v>
      </c>
      <c r="L17" s="110">
        <v>4.1703705421727157</v>
      </c>
      <c r="M17" s="110">
        <f t="shared" si="4"/>
        <v>3.0668552611723099</v>
      </c>
      <c r="N17" s="108">
        <v>324</v>
      </c>
    </row>
    <row r="18" spans="1:14" x14ac:dyDescent="0.25">
      <c r="A18" s="108">
        <v>16</v>
      </c>
      <c r="B18" s="83" t="s">
        <v>763</v>
      </c>
      <c r="C18" s="83"/>
      <c r="D18" s="84">
        <v>12.524278157353606</v>
      </c>
      <c r="E18" s="110">
        <f t="shared" si="0"/>
        <v>102.33612283533881</v>
      </c>
      <c r="F18" s="110">
        <f t="shared" si="5"/>
        <v>94.089933818020313</v>
      </c>
      <c r="G18" s="84">
        <v>17.068523521811823</v>
      </c>
      <c r="H18" s="84">
        <f t="shared" si="1"/>
        <v>0.61410188446108194</v>
      </c>
      <c r="I18" s="84">
        <f t="shared" si="2"/>
        <v>-0.12498486125154784</v>
      </c>
      <c r="J18" s="112">
        <v>68.208333333333343</v>
      </c>
      <c r="K18" s="112">
        <f t="shared" si="3"/>
        <v>-1.9166666666666572</v>
      </c>
      <c r="L18" s="110">
        <v>1.3548895397735052</v>
      </c>
      <c r="M18" s="110">
        <f t="shared" si="4"/>
        <v>0.25137425877309938</v>
      </c>
      <c r="N18" s="108">
        <v>348</v>
      </c>
    </row>
    <row r="19" spans="1:14" x14ac:dyDescent="0.25">
      <c r="A19" s="108">
        <v>17</v>
      </c>
      <c r="B19" s="83" t="s">
        <v>764</v>
      </c>
      <c r="C19" s="83"/>
      <c r="D19" s="84">
        <v>12.405089370428971</v>
      </c>
      <c r="E19" s="110">
        <f t="shared" si="0"/>
        <v>101.36222891617885</v>
      </c>
      <c r="F19" s="110">
        <f t="shared" si="5"/>
        <v>93.19451574021241</v>
      </c>
      <c r="G19" s="84">
        <v>18.266691129785247</v>
      </c>
      <c r="H19" s="84">
        <f t="shared" si="1"/>
        <v>1.8122694924345062</v>
      </c>
      <c r="I19" s="84">
        <f t="shared" si="2"/>
        <v>1.0731827467218764</v>
      </c>
      <c r="J19" s="112">
        <v>70.5</v>
      </c>
      <c r="K19" s="112">
        <f t="shared" si="3"/>
        <v>0.375</v>
      </c>
      <c r="L19" s="110">
        <v>1.9422773934168958</v>
      </c>
      <c r="M19" s="110">
        <f t="shared" si="4"/>
        <v>0.8387621124164899</v>
      </c>
      <c r="N19" s="108">
        <v>409</v>
      </c>
    </row>
    <row r="20" spans="1:14" ht="39.6" x14ac:dyDescent="0.25">
      <c r="A20" s="108"/>
      <c r="B20" s="114" t="s">
        <v>765</v>
      </c>
      <c r="C20" s="83"/>
      <c r="D20" s="115">
        <f>AVERAGE(D13,D21,D26)</f>
        <v>12.408806790434715</v>
      </c>
      <c r="E20" s="116">
        <f>+(D20/D$23)*100</f>
        <v>101.39260402806624</v>
      </c>
      <c r="F20" s="110"/>
      <c r="G20" s="115">
        <f>AVERAGE(G13,G21,G26)</f>
        <v>17.231483467831932</v>
      </c>
      <c r="H20" s="115">
        <f t="shared" si="1"/>
        <v>0.77706183048119115</v>
      </c>
      <c r="I20" s="84"/>
      <c r="J20" s="117">
        <f>AVERAGE(J13,J21,J26)</f>
        <v>70.708333333333329</v>
      </c>
      <c r="K20" s="117">
        <f>+(J20-J$23)</f>
        <v>0.5833333333333286</v>
      </c>
      <c r="L20" s="116">
        <f>AVERAGE(L13,L21,L26)</f>
        <v>1.6668531183404287</v>
      </c>
      <c r="M20" s="116">
        <f t="shared" si="4"/>
        <v>0.56333783734002285</v>
      </c>
      <c r="N20" s="108"/>
    </row>
    <row r="21" spans="1:14" x14ac:dyDescent="0.25">
      <c r="A21" s="108">
        <v>18</v>
      </c>
      <c r="B21" s="83" t="s">
        <v>766</v>
      </c>
      <c r="C21" s="83"/>
      <c r="D21" s="84">
        <v>12.334506874318279</v>
      </c>
      <c r="E21" s="110">
        <f t="shared" si="0"/>
        <v>100.78549795402216</v>
      </c>
      <c r="F21" s="110">
        <f t="shared" si="5"/>
        <v>92.664257444737999</v>
      </c>
      <c r="G21" s="84">
        <v>17.234217320261436</v>
      </c>
      <c r="H21" s="84">
        <f>+(G21-G$23)</f>
        <v>0.77979568291069512</v>
      </c>
      <c r="I21" s="84">
        <f t="shared" si="2"/>
        <v>4.0708937198065342E-2</v>
      </c>
      <c r="J21" s="112">
        <v>71.208333333333343</v>
      </c>
      <c r="K21" s="112">
        <f t="shared" si="3"/>
        <v>1.0833333333333428</v>
      </c>
      <c r="L21" s="110">
        <v>1.3049056360750464</v>
      </c>
      <c r="M21" s="110">
        <f t="shared" si="4"/>
        <v>0.20139035507464054</v>
      </c>
      <c r="N21" s="108">
        <v>369</v>
      </c>
    </row>
    <row r="22" spans="1:14" x14ac:dyDescent="0.25">
      <c r="A22" s="108">
        <v>19</v>
      </c>
      <c r="B22" s="83" t="s">
        <v>767</v>
      </c>
      <c r="C22" s="83"/>
      <c r="D22" s="84">
        <v>12.308737879948913</v>
      </c>
      <c r="E22" s="110">
        <f t="shared" si="0"/>
        <v>100.57493899485546</v>
      </c>
      <c r="F22" s="110">
        <f t="shared" si="5"/>
        <v>92.470665211771902</v>
      </c>
      <c r="G22" s="84">
        <v>16.771717320261438</v>
      </c>
      <c r="H22" s="84">
        <f t="shared" si="1"/>
        <v>0.31729568291069654</v>
      </c>
      <c r="I22" s="84">
        <f t="shared" si="2"/>
        <v>-0.42179106280193324</v>
      </c>
      <c r="J22" s="112">
        <v>69.333333333333343</v>
      </c>
      <c r="K22" s="112">
        <f t="shared" si="3"/>
        <v>-0.79166666666665719</v>
      </c>
      <c r="L22" s="110">
        <v>3.1861736076755309</v>
      </c>
      <c r="M22" s="110">
        <f t="shared" si="4"/>
        <v>2.0826583266751251</v>
      </c>
      <c r="N22" s="108">
        <v>335</v>
      </c>
    </row>
    <row r="23" spans="1:14" x14ac:dyDescent="0.25">
      <c r="A23" s="108">
        <v>20</v>
      </c>
      <c r="B23" s="83" t="s">
        <v>768</v>
      </c>
      <c r="C23" s="83"/>
      <c r="D23" s="84">
        <v>12.238374691510895</v>
      </c>
      <c r="E23" s="110">
        <f t="shared" si="0"/>
        <v>100</v>
      </c>
      <c r="F23" s="110">
        <f t="shared" si="5"/>
        <v>91.942054487849987</v>
      </c>
      <c r="G23" s="84">
        <v>16.454421637350741</v>
      </c>
      <c r="H23" s="84">
        <f t="shared" si="1"/>
        <v>0</v>
      </c>
      <c r="I23" s="84">
        <f t="shared" si="2"/>
        <v>-0.73908674571262978</v>
      </c>
      <c r="J23" s="112">
        <v>70.125</v>
      </c>
      <c r="K23" s="112">
        <f t="shared" si="3"/>
        <v>0</v>
      </c>
      <c r="L23" s="110">
        <v>1.1035152810004059</v>
      </c>
      <c r="M23" s="110">
        <f>+(L23-L$23)</f>
        <v>0</v>
      </c>
      <c r="N23" s="108">
        <v>323</v>
      </c>
    </row>
    <row r="24" spans="1:14" x14ac:dyDescent="0.25">
      <c r="A24" s="108">
        <v>21</v>
      </c>
      <c r="B24" s="83" t="s">
        <v>71</v>
      </c>
      <c r="C24" s="83"/>
      <c r="D24" s="84">
        <v>12.144507358172122</v>
      </c>
      <c r="E24" s="110">
        <f t="shared" si="0"/>
        <v>99.233008175473785</v>
      </c>
      <c r="F24" s="110">
        <f>+(D24/$D$6)*100</f>
        <v>91.236866446626749</v>
      </c>
      <c r="G24" s="84">
        <v>17.508467320261438</v>
      </c>
      <c r="H24" s="84">
        <f t="shared" si="1"/>
        <v>1.0540456829106972</v>
      </c>
      <c r="I24" s="84">
        <f t="shared" si="2"/>
        <v>0.31495893719806745</v>
      </c>
      <c r="J24" s="112">
        <v>70.125</v>
      </c>
      <c r="K24" s="112">
        <f t="shared" si="3"/>
        <v>0</v>
      </c>
      <c r="L24" s="110">
        <v>1.4625061260889689</v>
      </c>
      <c r="M24" s="110">
        <f t="shared" si="4"/>
        <v>0.35899084508856305</v>
      </c>
      <c r="N24" s="108">
        <v>371</v>
      </c>
    </row>
    <row r="25" spans="1:14" x14ac:dyDescent="0.25">
      <c r="A25" s="108">
        <v>22</v>
      </c>
      <c r="B25" s="83" t="s">
        <v>769</v>
      </c>
      <c r="C25" s="83"/>
      <c r="D25" s="84">
        <v>12.141372666385603</v>
      </c>
      <c r="E25" s="110">
        <f t="shared" si="0"/>
        <v>99.207394547312106</v>
      </c>
      <c r="F25" s="110">
        <f t="shared" si="5"/>
        <v>91.21331675066601</v>
      </c>
      <c r="G25" s="84">
        <v>18.425108345902466</v>
      </c>
      <c r="H25" s="84">
        <f t="shared" si="1"/>
        <v>1.9706867085517246</v>
      </c>
      <c r="I25" s="84">
        <f t="shared" si="2"/>
        <v>1.2315999628390948</v>
      </c>
      <c r="J25" s="112">
        <v>70.333333333333343</v>
      </c>
      <c r="K25" s="112">
        <f t="shared" si="3"/>
        <v>0.20833333333334281</v>
      </c>
      <c r="L25" s="110">
        <v>2.4963506193922163</v>
      </c>
      <c r="M25" s="110">
        <f t="shared" si="4"/>
        <v>1.3928353383918104</v>
      </c>
      <c r="N25" s="108">
        <v>410</v>
      </c>
    </row>
    <row r="26" spans="1:14" x14ac:dyDescent="0.25">
      <c r="A26" s="108">
        <v>23</v>
      </c>
      <c r="B26" s="83" t="s">
        <v>770</v>
      </c>
      <c r="C26" s="83"/>
      <c r="D26" s="84">
        <v>12.120156450007203</v>
      </c>
      <c r="E26" s="110">
        <f t="shared" si="0"/>
        <v>99.034036426538776</v>
      </c>
      <c r="F26" s="110">
        <f t="shared" si="5"/>
        <v>91.053927732805491</v>
      </c>
      <c r="G26" s="84">
        <v>16.320083262290421</v>
      </c>
      <c r="H26" s="84">
        <f t="shared" si="1"/>
        <v>-0.1343383750603202</v>
      </c>
      <c r="I26" s="84">
        <f t="shared" si="2"/>
        <v>-0.87342512077294998</v>
      </c>
      <c r="J26" s="112">
        <v>69.5</v>
      </c>
      <c r="K26" s="112">
        <f t="shared" si="3"/>
        <v>-0.625</v>
      </c>
      <c r="L26" s="110">
        <v>2.4457781713556388</v>
      </c>
      <c r="M26" s="110">
        <f t="shared" si="4"/>
        <v>1.3422628903552329</v>
      </c>
      <c r="N26" s="108">
        <v>312</v>
      </c>
    </row>
    <row r="27" spans="1:14" x14ac:dyDescent="0.25">
      <c r="A27" s="108">
        <v>24</v>
      </c>
      <c r="B27" s="83" t="s">
        <v>771</v>
      </c>
      <c r="C27" s="83"/>
      <c r="D27" s="84">
        <v>12.027414847910009</v>
      </c>
      <c r="E27" s="110">
        <f t="shared" si="0"/>
        <v>98.276242974100001</v>
      </c>
      <c r="F27" s="110">
        <f t="shared" si="5"/>
        <v>90.357196863858874</v>
      </c>
      <c r="G27" s="109">
        <v>15.950967320261437</v>
      </c>
      <c r="H27" s="84">
        <f t="shared" si="1"/>
        <v>-0.50345431708930377</v>
      </c>
      <c r="I27" s="109">
        <f t="shared" si="2"/>
        <v>-1.2425410628019335</v>
      </c>
      <c r="J27" s="112">
        <v>68.666666666666671</v>
      </c>
      <c r="K27" s="112">
        <f t="shared" si="3"/>
        <v>-1.4583333333333286</v>
      </c>
      <c r="L27" s="110">
        <v>1.5307719774528723</v>
      </c>
      <c r="M27" s="110">
        <f t="shared" si="4"/>
        <v>0.42725669645246644</v>
      </c>
      <c r="N27" s="108">
        <v>292</v>
      </c>
    </row>
    <row r="28" spans="1:14" x14ac:dyDescent="0.25">
      <c r="A28" s="108">
        <v>25</v>
      </c>
      <c r="B28" s="83" t="s">
        <v>716</v>
      </c>
      <c r="C28" s="83"/>
      <c r="D28" s="84">
        <v>11.950267768573068</v>
      </c>
      <c r="E28" s="110">
        <f t="shared" si="0"/>
        <v>97.645872673454988</v>
      </c>
      <c r="F28" s="110">
        <f t="shared" si="5"/>
        <v>89.77762145856461</v>
      </c>
      <c r="G28" s="84">
        <v>17.647789542483657</v>
      </c>
      <c r="H28" s="84">
        <f t="shared" si="1"/>
        <v>1.1933679051329165</v>
      </c>
      <c r="I28" s="84">
        <f t="shared" si="2"/>
        <v>0.45428115942028668</v>
      </c>
      <c r="J28" s="112">
        <v>69</v>
      </c>
      <c r="K28" s="112">
        <f t="shared" si="3"/>
        <v>-1.125</v>
      </c>
      <c r="L28" s="110">
        <v>1.3062215059241553</v>
      </c>
      <c r="M28" s="110">
        <f t="shared" si="4"/>
        <v>0.20270622492374946</v>
      </c>
      <c r="N28" s="108">
        <v>379</v>
      </c>
    </row>
    <row r="29" spans="1:14" x14ac:dyDescent="0.25">
      <c r="A29" s="108">
        <v>26</v>
      </c>
      <c r="B29" s="83" t="s">
        <v>712</v>
      </c>
      <c r="C29" s="83"/>
      <c r="D29" s="84">
        <v>11.927232017621209</v>
      </c>
      <c r="E29" s="110">
        <f t="shared" si="0"/>
        <v>97.457647099941241</v>
      </c>
      <c r="F29" s="110">
        <f t="shared" si="5"/>
        <v>89.604562999204532</v>
      </c>
      <c r="G29" s="84">
        <v>19.176282111395281</v>
      </c>
      <c r="H29" s="84">
        <f t="shared" si="1"/>
        <v>2.72186047404454</v>
      </c>
      <c r="I29" s="84">
        <f t="shared" si="2"/>
        <v>1.9827737283319102</v>
      </c>
      <c r="J29" s="112">
        <v>69.166666666666671</v>
      </c>
      <c r="K29" s="112">
        <f t="shared" si="3"/>
        <v>-0.9583333333333286</v>
      </c>
      <c r="L29" s="110">
        <v>2.7299931677431917</v>
      </c>
      <c r="M29" s="110">
        <f t="shared" si="4"/>
        <v>1.6264778867427858</v>
      </c>
      <c r="N29" s="108">
        <v>415</v>
      </c>
    </row>
    <row r="30" spans="1:14" x14ac:dyDescent="0.25">
      <c r="A30" s="108">
        <v>27</v>
      </c>
      <c r="B30" s="83" t="s">
        <v>772</v>
      </c>
      <c r="C30" s="83"/>
      <c r="D30" s="84">
        <v>11.910862509568584</v>
      </c>
      <c r="E30" s="110">
        <f t="shared" si="0"/>
        <v>97.323891528100631</v>
      </c>
      <c r="F30" s="110">
        <f t="shared" si="5"/>
        <v>89.481585378462313</v>
      </c>
      <c r="G30" s="113">
        <v>17.193508383063371</v>
      </c>
      <c r="H30" s="84">
        <f t="shared" si="1"/>
        <v>0.73908674571262978</v>
      </c>
      <c r="I30" s="84">
        <f t="shared" si="2"/>
        <v>0</v>
      </c>
      <c r="J30" s="112">
        <v>67.625</v>
      </c>
      <c r="K30" s="112">
        <f t="shared" si="3"/>
        <v>-2.5</v>
      </c>
      <c r="L30" s="110">
        <v>4.1870456872747015</v>
      </c>
      <c r="M30" s="110">
        <f t="shared" si="4"/>
        <v>3.0835304062742956</v>
      </c>
      <c r="N30" s="108">
        <v>342</v>
      </c>
    </row>
    <row r="31" spans="1:14" x14ac:dyDescent="0.25">
      <c r="A31" s="108">
        <v>28</v>
      </c>
      <c r="B31" s="83" t="s">
        <v>69</v>
      </c>
      <c r="C31" s="83"/>
      <c r="D31" s="84">
        <v>11.691109688437823</v>
      </c>
      <c r="E31" s="110">
        <f>+(D31/D$23)*100</f>
        <v>95.528286910085541</v>
      </c>
      <c r="F31" s="110">
        <f t="shared" si="5"/>
        <v>87.830669602180507</v>
      </c>
      <c r="G31" s="84">
        <v>18.724616185509664</v>
      </c>
      <c r="H31" s="84">
        <f t="shared" si="1"/>
        <v>2.2701945481589227</v>
      </c>
      <c r="I31" s="84">
        <f t="shared" si="2"/>
        <v>1.531107802446293</v>
      </c>
      <c r="J31" s="112">
        <v>69.5</v>
      </c>
      <c r="K31" s="112">
        <f t="shared" si="3"/>
        <v>-0.625</v>
      </c>
      <c r="L31" s="110">
        <v>3.3316827246863285</v>
      </c>
      <c r="M31" s="110">
        <f t="shared" si="4"/>
        <v>2.2281674436859227</v>
      </c>
      <c r="N31" s="108">
        <v>414</v>
      </c>
    </row>
    <row r="32" spans="1:14" x14ac:dyDescent="0.25">
      <c r="A32" s="108">
        <v>29</v>
      </c>
      <c r="B32" s="83" t="s">
        <v>62</v>
      </c>
      <c r="C32" s="83"/>
      <c r="D32" s="84">
        <v>11.674673091636864</v>
      </c>
      <c r="E32" s="110">
        <f t="shared" si="0"/>
        <v>95.393983154764484</v>
      </c>
      <c r="F32" s="110">
        <f t="shared" si="5"/>
        <v>87.707187970284011</v>
      </c>
      <c r="G32" s="84">
        <v>16.097838629507748</v>
      </c>
      <c r="H32" s="84">
        <f t="shared" si="1"/>
        <v>-0.35658300784299257</v>
      </c>
      <c r="I32" s="84">
        <f t="shared" si="2"/>
        <v>-1.0956697535556223</v>
      </c>
      <c r="J32" s="112">
        <v>66.958333333333329</v>
      </c>
      <c r="K32" s="112">
        <f t="shared" si="3"/>
        <v>-3.1666666666666714</v>
      </c>
      <c r="L32" s="110">
        <v>4.8023624851092173</v>
      </c>
      <c r="M32" s="110">
        <f t="shared" si="4"/>
        <v>3.6988472041088114</v>
      </c>
      <c r="N32" s="108">
        <v>298</v>
      </c>
    </row>
    <row r="33" spans="1:14" x14ac:dyDescent="0.25">
      <c r="A33" s="108">
        <v>30</v>
      </c>
      <c r="B33" s="83" t="s">
        <v>773</v>
      </c>
      <c r="C33" s="83"/>
      <c r="D33" s="84">
        <v>11.311580503648077</v>
      </c>
      <c r="E33" s="110">
        <f t="shared" si="0"/>
        <v>92.427146486161391</v>
      </c>
      <c r="F33" s="110">
        <f t="shared" si="5"/>
        <v>84.979417383871436</v>
      </c>
      <c r="G33" s="84">
        <v>16.21312942343604</v>
      </c>
      <c r="H33" s="84">
        <f t="shared" si="1"/>
        <v>-0.24129221391470068</v>
      </c>
      <c r="I33" s="84">
        <f t="shared" si="2"/>
        <v>-0.98037895962733046</v>
      </c>
      <c r="J33" s="112">
        <v>71.25</v>
      </c>
      <c r="K33" s="112">
        <f t="shared" si="3"/>
        <v>1.125</v>
      </c>
      <c r="L33" s="110">
        <v>1.3508102133313116</v>
      </c>
      <c r="M33" s="110">
        <f t="shared" si="4"/>
        <v>0.24729493233090571</v>
      </c>
      <c r="N33" s="108">
        <v>324</v>
      </c>
    </row>
    <row r="34" spans="1:14" x14ac:dyDescent="0.25">
      <c r="A34" s="83"/>
      <c r="B34" s="74" t="s">
        <v>47</v>
      </c>
      <c r="C34" s="83"/>
      <c r="D34" s="109">
        <f>AVERAGE(D3:D19,D21:D33)</f>
        <v>12.553719772246504</v>
      </c>
      <c r="E34" s="111">
        <f>AVERAGE(E3:E19,E21:E33)</f>
        <v>102.57669084894377</v>
      </c>
      <c r="F34" s="118" t="s">
        <v>774</v>
      </c>
      <c r="G34" s="109">
        <f>AVERAGE(G3:G19,G21:G33)</f>
        <v>17.501511295252229</v>
      </c>
      <c r="H34" s="109">
        <f>AVERAGE(H3:H19,H21:H33)</f>
        <v>1.0470896579014881</v>
      </c>
      <c r="I34" s="118" t="s">
        <v>774</v>
      </c>
      <c r="J34" s="119">
        <f>AVERAGE(J3:J19,J21:J33)</f>
        <v>69.731944444444437</v>
      </c>
      <c r="K34" s="111">
        <f>AVERAGE(K3:K17,K21:K33)</f>
        <v>-0.36607142857142755</v>
      </c>
      <c r="L34" s="111">
        <f>AVERAGE(L3:L19,L21:L33)</f>
        <v>2.0755415992607338</v>
      </c>
      <c r="M34" s="111">
        <f>AVERAGE(M3:M19,M21:M33)</f>
        <v>0.9720263182603277</v>
      </c>
      <c r="N34" s="108"/>
    </row>
    <row r="35" spans="1:14" ht="15.6" x14ac:dyDescent="0.35">
      <c r="A35" s="83"/>
      <c r="B35" s="83" t="s">
        <v>775</v>
      </c>
      <c r="C35" s="83"/>
      <c r="D35" s="84">
        <v>0.22</v>
      </c>
      <c r="E35" s="108"/>
      <c r="F35" s="108"/>
      <c r="G35" s="84">
        <v>0.36</v>
      </c>
      <c r="H35" s="108"/>
      <c r="I35" s="108"/>
      <c r="J35" s="108">
        <v>0.46</v>
      </c>
      <c r="K35" s="108"/>
      <c r="L35" s="108">
        <v>2.02</v>
      </c>
      <c r="M35" s="108"/>
      <c r="N35" s="108"/>
    </row>
    <row r="36" spans="1:14" ht="28.8" x14ac:dyDescent="0.25">
      <c r="A36" s="83"/>
      <c r="B36" s="120" t="s">
        <v>776</v>
      </c>
      <c r="C36" s="83"/>
      <c r="D36" s="121">
        <f>+(D35*SQRT(4/6))</f>
        <v>0.17962924780409972</v>
      </c>
      <c r="E36" s="121"/>
      <c r="F36" s="121"/>
      <c r="G36" s="121">
        <f>+(G35*SQRT(4/6))</f>
        <v>0.29393876913398137</v>
      </c>
      <c r="H36" s="121"/>
      <c r="I36" s="121"/>
      <c r="J36" s="121">
        <f>+(J35*SQRT(4/6))</f>
        <v>0.37558842722675401</v>
      </c>
      <c r="K36" s="121"/>
      <c r="L36" s="121">
        <f>+(L35*SQRT(4/6))</f>
        <v>1.6493230934740066</v>
      </c>
      <c r="M36" s="108"/>
      <c r="N36" s="108"/>
    </row>
    <row r="37" spans="1:14" x14ac:dyDescent="0.25">
      <c r="A37" s="83"/>
      <c r="B37" s="83" t="s">
        <v>777</v>
      </c>
      <c r="C37" s="83"/>
      <c r="D37" s="108">
        <v>1.25</v>
      </c>
      <c r="E37" s="108"/>
      <c r="F37" s="108"/>
      <c r="G37" s="108">
        <v>1.39</v>
      </c>
      <c r="H37" s="108"/>
      <c r="I37" s="108"/>
      <c r="J37" s="108">
        <v>0.46</v>
      </c>
      <c r="K37" s="108"/>
      <c r="L37" s="108">
        <v>69.12</v>
      </c>
      <c r="M37" s="108"/>
      <c r="N37" s="108"/>
    </row>
    <row r="38" spans="1:14" x14ac:dyDescent="0.25">
      <c r="A38" s="83"/>
      <c r="B38" s="83" t="s">
        <v>778</v>
      </c>
      <c r="C38" s="83"/>
      <c r="D38" s="108">
        <v>10</v>
      </c>
      <c r="E38" s="108"/>
      <c r="F38" s="108"/>
      <c r="G38" s="108">
        <v>10</v>
      </c>
      <c r="H38" s="108"/>
      <c r="I38" s="108"/>
      <c r="J38" s="108">
        <v>6</v>
      </c>
      <c r="K38" s="108"/>
      <c r="L38" s="108">
        <v>5</v>
      </c>
      <c r="M38" s="108"/>
      <c r="N38" s="108"/>
    </row>
    <row r="39" spans="1:14" x14ac:dyDescent="0.25">
      <c r="A39" s="83"/>
      <c r="B39" s="203" t="s">
        <v>779</v>
      </c>
      <c r="C39" s="203"/>
      <c r="D39" s="122">
        <v>1372</v>
      </c>
      <c r="E39" s="122"/>
      <c r="F39" s="122"/>
      <c r="G39" s="122">
        <v>1217</v>
      </c>
      <c r="H39" s="122"/>
      <c r="I39" s="122"/>
      <c r="J39" s="122">
        <v>1315</v>
      </c>
      <c r="K39" s="122"/>
      <c r="L39" s="122">
        <v>279</v>
      </c>
      <c r="M39" s="122"/>
      <c r="N39" s="122"/>
    </row>
    <row r="40" spans="1:14" x14ac:dyDescent="0.25">
      <c r="A40" s="123"/>
      <c r="B40" s="124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</row>
    <row r="41" spans="1:14" x14ac:dyDescent="0.25">
      <c r="B41" s="126" t="s">
        <v>780</v>
      </c>
    </row>
    <row r="42" spans="1:14" ht="13.8" x14ac:dyDescent="0.25">
      <c r="B42" s="127" t="s">
        <v>781</v>
      </c>
    </row>
    <row r="43" spans="1:14" ht="13.8" x14ac:dyDescent="0.25">
      <c r="B43" s="127" t="s">
        <v>782</v>
      </c>
    </row>
    <row r="44" spans="1:14" ht="13.8" x14ac:dyDescent="0.25">
      <c r="B44" s="128" t="s">
        <v>783</v>
      </c>
    </row>
    <row r="45" spans="1:14" ht="13.8" x14ac:dyDescent="0.25">
      <c r="B45" s="128" t="s">
        <v>784</v>
      </c>
      <c r="D45" s="129"/>
      <c r="E45" s="129"/>
      <c r="F45" s="129"/>
      <c r="G45" s="129"/>
      <c r="H45" s="129"/>
      <c r="I45" s="130"/>
    </row>
  </sheetData>
  <mergeCells count="5">
    <mergeCell ref="L1:M1"/>
    <mergeCell ref="B39:C39"/>
    <mergeCell ref="D1:F1"/>
    <mergeCell ref="G1:I1"/>
    <mergeCell ref="J1:K1"/>
  </mergeCells>
  <phoneticPr fontId="3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N36"/>
  <sheetViews>
    <sheetView topLeftCell="A12" workbookViewId="0">
      <selection activeCell="A9" sqref="A9:IV9"/>
    </sheetView>
  </sheetViews>
  <sheetFormatPr defaultRowHeight="13.2" x14ac:dyDescent="0.25"/>
  <sheetData>
    <row r="1" spans="1:14" x14ac:dyDescent="0.25">
      <c r="A1" s="209" t="s">
        <v>785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x14ac:dyDescent="0.25">
      <c r="A2" s="207" t="s">
        <v>790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70.2" x14ac:dyDescent="0.25">
      <c r="A3" s="82" t="s">
        <v>744</v>
      </c>
      <c r="B3" s="104" t="s">
        <v>745</v>
      </c>
      <c r="C3" s="82" t="s">
        <v>746</v>
      </c>
      <c r="D3" s="204" t="s">
        <v>747</v>
      </c>
      <c r="E3" s="205"/>
      <c r="F3" s="206"/>
      <c r="G3" s="204" t="s">
        <v>748</v>
      </c>
      <c r="H3" s="205"/>
      <c r="I3" s="206"/>
      <c r="J3" s="201" t="s">
        <v>749</v>
      </c>
      <c r="K3" s="202"/>
      <c r="L3" s="201" t="s">
        <v>750</v>
      </c>
      <c r="M3" s="202"/>
      <c r="N3" s="105" t="s">
        <v>751</v>
      </c>
    </row>
    <row r="4" spans="1:14" ht="15.6" x14ac:dyDescent="0.25">
      <c r="A4" s="83"/>
      <c r="B4" s="83"/>
      <c r="C4" s="83"/>
      <c r="D4" s="106" t="s">
        <v>752</v>
      </c>
      <c r="E4" s="107" t="s">
        <v>753</v>
      </c>
      <c r="F4" s="107" t="s">
        <v>754</v>
      </c>
      <c r="G4" s="106" t="s">
        <v>755</v>
      </c>
      <c r="H4" s="106" t="s">
        <v>756</v>
      </c>
      <c r="I4" s="107" t="s">
        <v>757</v>
      </c>
      <c r="J4" s="106" t="s">
        <v>758</v>
      </c>
      <c r="K4" s="106" t="s">
        <v>756</v>
      </c>
      <c r="L4" s="107" t="s">
        <v>753</v>
      </c>
      <c r="M4" s="106" t="s">
        <v>756</v>
      </c>
      <c r="N4" s="108"/>
    </row>
    <row r="5" spans="1:14" x14ac:dyDescent="0.25">
      <c r="A5" s="108">
        <v>1</v>
      </c>
      <c r="B5" s="83" t="s">
        <v>51</v>
      </c>
      <c r="C5" s="83"/>
      <c r="D5" s="109">
        <v>13.852296876115222</v>
      </c>
      <c r="E5" s="110">
        <f>+(D5/$D$16)*100</f>
        <v>107.7830553086647</v>
      </c>
      <c r="F5" s="111">
        <v>100</v>
      </c>
      <c r="G5" s="84">
        <v>20.630030812324929</v>
      </c>
      <c r="H5" s="84">
        <f>+(G5-$G$16)</f>
        <v>2.9842551587301607</v>
      </c>
      <c r="I5" s="84">
        <f>+(G5-$G$17)</f>
        <v>2.1679158730158754</v>
      </c>
      <c r="J5" s="112">
        <v>70.75</v>
      </c>
      <c r="K5" s="112">
        <f>+(J5-$J$16)</f>
        <v>1.7083333333333428</v>
      </c>
      <c r="L5" s="110">
        <v>0.62408028547233907</v>
      </c>
      <c r="M5" s="110">
        <f>+(L5-$L$16)</f>
        <v>-0.37885041705197398</v>
      </c>
      <c r="N5" s="108">
        <v>509</v>
      </c>
    </row>
    <row r="6" spans="1:14" x14ac:dyDescent="0.25">
      <c r="A6" s="108">
        <v>2</v>
      </c>
      <c r="B6" s="83" t="s">
        <v>76</v>
      </c>
      <c r="C6" s="83"/>
      <c r="D6" s="84">
        <v>13.766305392206286</v>
      </c>
      <c r="E6" s="110">
        <f t="shared" ref="E6:E24" si="0">+(D6/$D$16)*100</f>
        <v>107.11396591871581</v>
      </c>
      <c r="F6" s="110">
        <f>+(D6/$D$6)*100</f>
        <v>100</v>
      </c>
      <c r="G6" s="84">
        <v>20.221952827507813</v>
      </c>
      <c r="H6" s="84">
        <f t="shared" ref="H6:H24" si="1">+(G6-$G$16)</f>
        <v>2.5761771739130452</v>
      </c>
      <c r="I6" s="84">
        <f t="shared" ref="I6:I24" si="2">+(G6-$G$17)</f>
        <v>1.75983788819876</v>
      </c>
      <c r="J6" s="112">
        <v>71.458333333333329</v>
      </c>
      <c r="K6" s="112">
        <f t="shared" ref="K6:K24" si="3">+(J6-$J$16)</f>
        <v>2.4166666666666714</v>
      </c>
      <c r="L6" s="110">
        <v>2.3007975633322442</v>
      </c>
      <c r="M6" s="110">
        <f t="shared" ref="M6:M24" si="4">+(L6-$L$16)</f>
        <v>1.2978668608079311</v>
      </c>
      <c r="N6" s="108">
        <v>514</v>
      </c>
    </row>
    <row r="7" spans="1:14" x14ac:dyDescent="0.25">
      <c r="A7" s="108">
        <v>3</v>
      </c>
      <c r="B7" s="83" t="s">
        <v>75</v>
      </c>
      <c r="C7" s="83"/>
      <c r="D7" s="84">
        <v>13.620806237447983</v>
      </c>
      <c r="E7" s="110">
        <f t="shared" si="0"/>
        <v>105.98185450174795</v>
      </c>
      <c r="F7" s="110">
        <f t="shared" ref="F7:F24" si="5">+(D7/$D$6)*100</f>
        <v>98.943077676885792</v>
      </c>
      <c r="G7" s="84">
        <v>19.437030283224399</v>
      </c>
      <c r="H7" s="84">
        <f t="shared" si="1"/>
        <v>1.7912546296296306</v>
      </c>
      <c r="I7" s="84">
        <f t="shared" si="2"/>
        <v>0.97491534391534529</v>
      </c>
      <c r="J7" s="112">
        <v>71.083333333333329</v>
      </c>
      <c r="K7" s="112">
        <f t="shared" si="3"/>
        <v>2.0416666666666714</v>
      </c>
      <c r="L7" s="110">
        <v>1.5068792334151915</v>
      </c>
      <c r="M7" s="110">
        <f t="shared" si="4"/>
        <v>0.50394853089087843</v>
      </c>
      <c r="N7" s="108">
        <v>492</v>
      </c>
    </row>
    <row r="8" spans="1:14" x14ac:dyDescent="0.25">
      <c r="A8" s="108">
        <v>4</v>
      </c>
      <c r="B8" s="83" t="s">
        <v>108</v>
      </c>
      <c r="C8" s="83"/>
      <c r="D8" s="84">
        <v>13.426063463689513</v>
      </c>
      <c r="E8" s="110">
        <f t="shared" si="0"/>
        <v>104.46658441024681</v>
      </c>
      <c r="F8" s="110">
        <f t="shared" si="5"/>
        <v>97.528444133533469</v>
      </c>
      <c r="G8" s="84">
        <v>21.757119802530941</v>
      </c>
      <c r="H8" s="84">
        <f t="shared" si="1"/>
        <v>4.1113441489361726</v>
      </c>
      <c r="I8" s="84">
        <f t="shared" si="2"/>
        <v>3.2950048632218873</v>
      </c>
      <c r="J8" s="112">
        <v>71.833333333333343</v>
      </c>
      <c r="K8" s="112">
        <f t="shared" si="3"/>
        <v>2.7916666666666856</v>
      </c>
      <c r="L8" s="110">
        <v>0.67615991226455152</v>
      </c>
      <c r="M8" s="110">
        <f t="shared" si="4"/>
        <v>-0.32677079025976152</v>
      </c>
      <c r="N8" s="108">
        <v>579</v>
      </c>
    </row>
    <row r="9" spans="1:14" x14ac:dyDescent="0.25">
      <c r="A9" s="108">
        <v>5</v>
      </c>
      <c r="B9" s="85" t="s">
        <v>73</v>
      </c>
      <c r="C9" s="83"/>
      <c r="D9" s="84">
        <v>13.411093466772996</v>
      </c>
      <c r="E9" s="110">
        <f t="shared" si="0"/>
        <v>104.35010466540351</v>
      </c>
      <c r="F9" s="110">
        <f t="shared" si="5"/>
        <v>97.419700382105489</v>
      </c>
      <c r="G9" s="84">
        <v>18.671496261007263</v>
      </c>
      <c r="H9" s="84">
        <f t="shared" si="1"/>
        <v>1.0257206074124952</v>
      </c>
      <c r="I9" s="84">
        <f t="shared" si="2"/>
        <v>0.20938132169820989</v>
      </c>
      <c r="J9" s="112">
        <v>70.333333333333329</v>
      </c>
      <c r="K9" s="112">
        <f t="shared" si="3"/>
        <v>1.2916666666666714</v>
      </c>
      <c r="L9" s="110">
        <v>0.71018313064158201</v>
      </c>
      <c r="M9" s="110">
        <f t="shared" si="4"/>
        <v>-0.29274757188273104</v>
      </c>
      <c r="N9" s="108">
        <v>441</v>
      </c>
    </row>
    <row r="10" spans="1:14" x14ac:dyDescent="0.25">
      <c r="A10" s="108">
        <v>6</v>
      </c>
      <c r="B10" s="83" t="s">
        <v>109</v>
      </c>
      <c r="C10" s="83"/>
      <c r="D10" s="84">
        <v>13.332623139061422</v>
      </c>
      <c r="E10" s="110">
        <f t="shared" si="0"/>
        <v>103.73953648689378</v>
      </c>
      <c r="F10" s="110">
        <f t="shared" si="5"/>
        <v>96.849683042841761</v>
      </c>
      <c r="G10" s="84">
        <v>20.389364889705881</v>
      </c>
      <c r="H10" s="84">
        <f t="shared" si="1"/>
        <v>2.7435892361111129</v>
      </c>
      <c r="I10" s="84">
        <f t="shared" si="2"/>
        <v>1.9272499503968277</v>
      </c>
      <c r="J10" s="112">
        <v>70.5</v>
      </c>
      <c r="K10" s="112">
        <f t="shared" si="3"/>
        <v>1.4583333333333428</v>
      </c>
      <c r="L10" s="110">
        <v>1.4678832309094767</v>
      </c>
      <c r="M10" s="110">
        <f t="shared" si="4"/>
        <v>0.46495252838516365</v>
      </c>
      <c r="N10" s="108">
        <v>515</v>
      </c>
    </row>
    <row r="11" spans="1:14" x14ac:dyDescent="0.25">
      <c r="A11" s="108">
        <v>7</v>
      </c>
      <c r="B11" s="83" t="s">
        <v>706</v>
      </c>
      <c r="C11" s="83"/>
      <c r="D11" s="84">
        <v>13.327660362382758</v>
      </c>
      <c r="E11" s="110">
        <f t="shared" si="0"/>
        <v>103.7009217186698</v>
      </c>
      <c r="F11" s="110">
        <f t="shared" si="5"/>
        <v>96.813632871519289</v>
      </c>
      <c r="G11" s="84">
        <v>19.592747465463457</v>
      </c>
      <c r="H11" s="84">
        <f t="shared" si="1"/>
        <v>1.9469718118686892</v>
      </c>
      <c r="I11" s="84">
        <f t="shared" si="2"/>
        <v>1.1306325261544039</v>
      </c>
      <c r="J11" s="112">
        <v>71</v>
      </c>
      <c r="K11" s="112">
        <f t="shared" si="3"/>
        <v>1.9583333333333428</v>
      </c>
      <c r="L11" s="110">
        <v>1.9367617470501193</v>
      </c>
      <c r="M11" s="110">
        <f t="shared" si="4"/>
        <v>0.93383104452580623</v>
      </c>
      <c r="N11" s="108">
        <v>468</v>
      </c>
    </row>
    <row r="12" spans="1:14" x14ac:dyDescent="0.25">
      <c r="A12" s="108">
        <v>8</v>
      </c>
      <c r="B12" s="83" t="s">
        <v>707</v>
      </c>
      <c r="C12" s="83"/>
      <c r="D12" s="84">
        <v>13.059737894458957</v>
      </c>
      <c r="E12" s="110">
        <f t="shared" si="0"/>
        <v>101.61624923172239</v>
      </c>
      <c r="F12" s="110">
        <f t="shared" si="5"/>
        <v>94.867413749608161</v>
      </c>
      <c r="G12" s="113">
        <v>20.220035947712418</v>
      </c>
      <c r="H12" s="84">
        <f t="shared" si="1"/>
        <v>2.57426029411765</v>
      </c>
      <c r="I12" s="84">
        <f t="shared" si="2"/>
        <v>1.7579210084033647</v>
      </c>
      <c r="J12" s="112">
        <v>71.5</v>
      </c>
      <c r="K12" s="112">
        <f t="shared" si="3"/>
        <v>2.4583333333333428</v>
      </c>
      <c r="L12" s="110">
        <v>3.9760062342622571</v>
      </c>
      <c r="M12" s="110">
        <f t="shared" si="4"/>
        <v>2.973075531737944</v>
      </c>
      <c r="N12" s="108">
        <v>515</v>
      </c>
    </row>
    <row r="13" spans="1:14" x14ac:dyDescent="0.25">
      <c r="A13" s="108">
        <v>9</v>
      </c>
      <c r="B13" s="83" t="s">
        <v>128</v>
      </c>
      <c r="C13" s="83"/>
      <c r="D13" s="84">
        <v>13.009951222393031</v>
      </c>
      <c r="E13" s="110">
        <f t="shared" si="0"/>
        <v>101.22886512662366</v>
      </c>
      <c r="F13" s="110">
        <f t="shared" si="5"/>
        <v>94.50575773045496</v>
      </c>
      <c r="G13" s="84">
        <v>21.379115236928101</v>
      </c>
      <c r="H13" s="84">
        <f t="shared" si="1"/>
        <v>3.7333395833333327</v>
      </c>
      <c r="I13" s="84">
        <f t="shared" si="2"/>
        <v>2.9170002976190474</v>
      </c>
      <c r="J13" s="112">
        <v>71.75</v>
      </c>
      <c r="K13" s="112">
        <f t="shared" si="3"/>
        <v>2.7083333333333428</v>
      </c>
      <c r="L13" s="110">
        <v>1.2336745801243612</v>
      </c>
      <c r="M13" s="110">
        <f t="shared" si="4"/>
        <v>0.23074387760004811</v>
      </c>
      <c r="N13" s="108">
        <v>554</v>
      </c>
    </row>
    <row r="14" spans="1:14" x14ac:dyDescent="0.25">
      <c r="A14" s="108">
        <v>10</v>
      </c>
      <c r="B14" s="83" t="s">
        <v>791</v>
      </c>
      <c r="C14" s="83"/>
      <c r="D14" s="84">
        <v>12.9357158629144</v>
      </c>
      <c r="E14" s="110">
        <f t="shared" si="0"/>
        <v>100.65124872639039</v>
      </c>
      <c r="F14" s="110">
        <f t="shared" si="5"/>
        <v>93.966503679613851</v>
      </c>
      <c r="G14" s="84">
        <v>19.174870829033367</v>
      </c>
      <c r="H14" s="84">
        <f t="shared" si="1"/>
        <v>1.5290951754385986</v>
      </c>
      <c r="I14" s="84">
        <f t="shared" si="2"/>
        <v>0.71275588972431336</v>
      </c>
      <c r="J14" s="112">
        <v>70.625</v>
      </c>
      <c r="K14" s="112">
        <f t="shared" si="3"/>
        <v>1.5833333333333428</v>
      </c>
      <c r="L14" s="110">
        <v>1.3723419012413709</v>
      </c>
      <c r="M14" s="110">
        <f t="shared" si="4"/>
        <v>0.36941119871705785</v>
      </c>
      <c r="N14" s="108">
        <v>445</v>
      </c>
    </row>
    <row r="15" spans="1:14" ht="39.6" x14ac:dyDescent="0.25">
      <c r="A15" s="108"/>
      <c r="B15" s="114" t="s">
        <v>765</v>
      </c>
      <c r="C15" s="83"/>
      <c r="D15" s="115">
        <f>AVERAGE(D14,D17)</f>
        <v>12.866877753888275</v>
      </c>
      <c r="E15" s="116">
        <f t="shared" si="0"/>
        <v>100.11562768254028</v>
      </c>
      <c r="F15" s="110"/>
      <c r="G15" s="115">
        <f>AVERAGE(G14,G17)</f>
        <v>18.81849288417121</v>
      </c>
      <c r="H15" s="115">
        <f t="shared" si="1"/>
        <v>1.1727172305764419</v>
      </c>
      <c r="I15" s="84"/>
      <c r="J15" s="117">
        <f>AVERAGE(J14,J17)</f>
        <v>70.916666666666657</v>
      </c>
      <c r="K15" s="117">
        <f>+(J15-$J$16)</f>
        <v>1.875</v>
      </c>
      <c r="L15" s="116">
        <f>AVERAGE(L14,L17)</f>
        <v>1.8209673116793756</v>
      </c>
      <c r="M15" s="116">
        <f t="shared" si="4"/>
        <v>0.8180366091550626</v>
      </c>
      <c r="N15" s="84"/>
    </row>
    <row r="16" spans="1:14" x14ac:dyDescent="0.25">
      <c r="A16" s="108">
        <v>11</v>
      </c>
      <c r="B16" s="83" t="s">
        <v>321</v>
      </c>
      <c r="C16" s="83"/>
      <c r="D16" s="84">
        <v>12.852017264166044</v>
      </c>
      <c r="E16" s="110">
        <f t="shared" si="0"/>
        <v>100</v>
      </c>
      <c r="F16" s="110">
        <f t="shared" si="5"/>
        <v>93.358507587970109</v>
      </c>
      <c r="G16" s="109">
        <v>17.645775653594768</v>
      </c>
      <c r="H16" s="84">
        <f t="shared" si="1"/>
        <v>0</v>
      </c>
      <c r="I16" s="109">
        <f t="shared" si="2"/>
        <v>-0.81633928571428527</v>
      </c>
      <c r="J16" s="112">
        <v>69.041666666666657</v>
      </c>
      <c r="K16" s="112">
        <f t="shared" si="3"/>
        <v>0</v>
      </c>
      <c r="L16" s="110">
        <v>1.002930702524313</v>
      </c>
      <c r="M16" s="110">
        <f t="shared" si="4"/>
        <v>0</v>
      </c>
      <c r="N16" s="108">
        <v>389</v>
      </c>
    </row>
    <row r="17" spans="1:14" x14ac:dyDescent="0.25">
      <c r="A17" s="108">
        <v>12</v>
      </c>
      <c r="B17" s="83" t="s">
        <v>792</v>
      </c>
      <c r="C17" s="83"/>
      <c r="D17" s="84">
        <v>12.798039644862151</v>
      </c>
      <c r="E17" s="110">
        <f t="shared" si="0"/>
        <v>99.580006638690151</v>
      </c>
      <c r="F17" s="110">
        <f t="shared" si="5"/>
        <v>92.966408053882674</v>
      </c>
      <c r="G17" s="84">
        <v>18.462114939309053</v>
      </c>
      <c r="H17" s="84">
        <f t="shared" si="1"/>
        <v>0.81633928571428527</v>
      </c>
      <c r="I17" s="84">
        <f t="shared" si="2"/>
        <v>0</v>
      </c>
      <c r="J17" s="112">
        <v>71.208333333333329</v>
      </c>
      <c r="K17" s="112">
        <f t="shared" si="3"/>
        <v>2.1666666666666714</v>
      </c>
      <c r="L17" s="110">
        <v>2.2695927221173804</v>
      </c>
      <c r="M17" s="110">
        <f t="shared" si="4"/>
        <v>1.2666620195930673</v>
      </c>
      <c r="N17" s="108">
        <v>421</v>
      </c>
    </row>
    <row r="18" spans="1:14" x14ac:dyDescent="0.25">
      <c r="A18" s="108">
        <v>13</v>
      </c>
      <c r="B18" s="83" t="s">
        <v>786</v>
      </c>
      <c r="C18" s="83"/>
      <c r="D18" s="84">
        <v>12.762512794210702</v>
      </c>
      <c r="E18" s="110">
        <f t="shared" si="0"/>
        <v>99.303576488300422</v>
      </c>
      <c r="F18" s="110">
        <f t="shared" si="5"/>
        <v>92.708336990955644</v>
      </c>
      <c r="G18" s="84">
        <v>19.694286764705883</v>
      </c>
      <c r="H18" s="84">
        <f t="shared" si="1"/>
        <v>2.0485111111111145</v>
      </c>
      <c r="I18" s="84">
        <f t="shared" si="2"/>
        <v>1.2321718253968292</v>
      </c>
      <c r="J18" s="112">
        <v>70.708333333333343</v>
      </c>
      <c r="K18" s="112">
        <f t="shared" si="3"/>
        <v>1.6666666666666856</v>
      </c>
      <c r="L18" s="110">
        <v>0.16557017543859648</v>
      </c>
      <c r="M18" s="110">
        <f t="shared" si="4"/>
        <v>-0.83736052708571651</v>
      </c>
      <c r="N18" s="108">
        <v>494</v>
      </c>
    </row>
    <row r="19" spans="1:14" x14ac:dyDescent="0.25">
      <c r="A19" s="108">
        <v>14</v>
      </c>
      <c r="B19" s="85" t="s">
        <v>789</v>
      </c>
      <c r="C19" s="83"/>
      <c r="D19" s="84">
        <v>12.761912250634197</v>
      </c>
      <c r="E19" s="110">
        <f t="shared" si="0"/>
        <v>99.298903730988002</v>
      </c>
      <c r="F19" s="110">
        <f t="shared" si="5"/>
        <v>92.703974574465548</v>
      </c>
      <c r="G19" s="84">
        <v>19.575370421036631</v>
      </c>
      <c r="H19" s="84">
        <f t="shared" si="1"/>
        <v>1.9295947674418628</v>
      </c>
      <c r="I19" s="84">
        <f t="shared" si="2"/>
        <v>1.1132554817275775</v>
      </c>
      <c r="J19" s="112">
        <v>73.083333333333329</v>
      </c>
      <c r="K19" s="112">
        <f t="shared" si="3"/>
        <v>4.0416666666666714</v>
      </c>
      <c r="L19" s="110">
        <v>1.336468304778164</v>
      </c>
      <c r="M19" s="110">
        <f t="shared" si="4"/>
        <v>0.33353760225385098</v>
      </c>
      <c r="N19" s="108">
        <v>489</v>
      </c>
    </row>
    <row r="20" spans="1:14" x14ac:dyDescent="0.25">
      <c r="A20" s="108">
        <v>15</v>
      </c>
      <c r="B20" s="85" t="s">
        <v>705</v>
      </c>
      <c r="C20" s="83"/>
      <c r="D20" s="84">
        <v>12.66343321096897</v>
      </c>
      <c r="E20" s="110">
        <f t="shared" si="0"/>
        <v>98.532650172180496</v>
      </c>
      <c r="F20" s="110">
        <f t="shared" si="5"/>
        <v>91.988611687623163</v>
      </c>
      <c r="G20" s="84">
        <v>18.802535028594768</v>
      </c>
      <c r="H20" s="84">
        <f t="shared" si="1"/>
        <v>1.156759375</v>
      </c>
      <c r="I20" s="84">
        <f t="shared" si="2"/>
        <v>0.34042008928571477</v>
      </c>
      <c r="J20" s="112">
        <v>69.291666666666671</v>
      </c>
      <c r="K20" s="112">
        <f t="shared" si="3"/>
        <v>0.25000000000001421</v>
      </c>
      <c r="L20" s="110">
        <v>0.57346491228070173</v>
      </c>
      <c r="M20" s="110">
        <f t="shared" si="4"/>
        <v>-0.42946579024361131</v>
      </c>
      <c r="N20" s="108">
        <v>424</v>
      </c>
    </row>
    <row r="21" spans="1:14" x14ac:dyDescent="0.25">
      <c r="A21" s="108">
        <v>16</v>
      </c>
      <c r="B21" s="85" t="s">
        <v>708</v>
      </c>
      <c r="C21" s="83"/>
      <c r="D21" s="84">
        <v>12.633432136319682</v>
      </c>
      <c r="E21" s="110">
        <f t="shared" si="0"/>
        <v>98.299215420011762</v>
      </c>
      <c r="F21" s="110">
        <f t="shared" si="5"/>
        <v>91.770680486806768</v>
      </c>
      <c r="G21" s="84">
        <v>19.995618221162339</v>
      </c>
      <c r="H21" s="84">
        <f t="shared" si="1"/>
        <v>2.3498425675675705</v>
      </c>
      <c r="I21" s="84">
        <f t="shared" si="2"/>
        <v>1.5335032818532852</v>
      </c>
      <c r="J21" s="112">
        <v>71</v>
      </c>
      <c r="K21" s="112">
        <f t="shared" si="3"/>
        <v>1.9583333333333428</v>
      </c>
      <c r="L21" s="110">
        <v>3.6539054773510333</v>
      </c>
      <c r="M21" s="110">
        <f t="shared" si="4"/>
        <v>2.6509747748267203</v>
      </c>
      <c r="N21" s="108">
        <v>475</v>
      </c>
    </row>
    <row r="22" spans="1:14" x14ac:dyDescent="0.25">
      <c r="A22" s="108">
        <v>17</v>
      </c>
      <c r="B22" s="85" t="s">
        <v>710</v>
      </c>
      <c r="C22" s="83"/>
      <c r="D22" s="84">
        <v>12.541454045280684</v>
      </c>
      <c r="E22" s="110">
        <f t="shared" si="0"/>
        <v>97.583544960282069</v>
      </c>
      <c r="F22" s="110">
        <f t="shared" si="5"/>
        <v>91.102541226355143</v>
      </c>
      <c r="G22" s="84">
        <v>19.57603171420083</v>
      </c>
      <c r="H22" s="84">
        <f t="shared" si="1"/>
        <v>1.9302560606060624</v>
      </c>
      <c r="I22" s="84">
        <f t="shared" si="2"/>
        <v>1.1139167748917771</v>
      </c>
      <c r="J22" s="112">
        <v>72.333333333333329</v>
      </c>
      <c r="K22" s="112">
        <f t="shared" si="3"/>
        <v>3.2916666666666714</v>
      </c>
      <c r="L22" s="110">
        <v>2.7979699857024527</v>
      </c>
      <c r="M22" s="110">
        <f t="shared" si="4"/>
        <v>1.7950392831781397</v>
      </c>
      <c r="N22" s="108">
        <v>464</v>
      </c>
    </row>
    <row r="23" spans="1:14" x14ac:dyDescent="0.25">
      <c r="A23" s="108">
        <v>18</v>
      </c>
      <c r="B23" s="85" t="s">
        <v>788</v>
      </c>
      <c r="C23" s="83"/>
      <c r="D23" s="84">
        <v>12.527452275185681</v>
      </c>
      <c r="E23" s="110">
        <f t="shared" si="0"/>
        <v>97.474598871841593</v>
      </c>
      <c r="F23" s="110">
        <f t="shared" si="5"/>
        <v>91.000830784111656</v>
      </c>
      <c r="G23" s="84">
        <v>19.006369759285828</v>
      </c>
      <c r="H23" s="84">
        <f t="shared" si="1"/>
        <v>1.3605941056910602</v>
      </c>
      <c r="I23" s="84">
        <f t="shared" si="2"/>
        <v>0.54425481997677494</v>
      </c>
      <c r="J23" s="112">
        <v>70.916666666666671</v>
      </c>
      <c r="K23" s="112">
        <f t="shared" si="3"/>
        <v>1.8750000000000142</v>
      </c>
      <c r="L23" s="110">
        <v>0.85228443903692752</v>
      </c>
      <c r="M23" s="110">
        <f t="shared" si="4"/>
        <v>-0.15064626348738552</v>
      </c>
      <c r="N23" s="108">
        <v>454</v>
      </c>
    </row>
    <row r="24" spans="1:14" x14ac:dyDescent="0.25">
      <c r="A24" s="108">
        <v>19</v>
      </c>
      <c r="B24" s="85" t="s">
        <v>787</v>
      </c>
      <c r="C24" s="83"/>
      <c r="D24" s="84">
        <v>12.503958324856093</v>
      </c>
      <c r="E24" s="110">
        <f t="shared" si="0"/>
        <v>97.291795271078513</v>
      </c>
      <c r="F24" s="110">
        <f t="shared" si="5"/>
        <v>90.830168070622179</v>
      </c>
      <c r="G24" s="84">
        <v>18.858948089492202</v>
      </c>
      <c r="H24" s="84">
        <f t="shared" si="1"/>
        <v>1.2131724358974338</v>
      </c>
      <c r="I24" s="84">
        <f t="shared" si="2"/>
        <v>0.39683315018314858</v>
      </c>
      <c r="J24" s="112">
        <v>71.833333333333329</v>
      </c>
      <c r="K24" s="112">
        <f t="shared" si="3"/>
        <v>2.7916666666666714</v>
      </c>
      <c r="L24" s="110">
        <v>1.5706623035540304</v>
      </c>
      <c r="M24" s="110">
        <f t="shared" si="4"/>
        <v>0.56773160102971731</v>
      </c>
      <c r="N24" s="108">
        <v>460</v>
      </c>
    </row>
    <row r="25" spans="1:14" x14ac:dyDescent="0.25">
      <c r="A25" s="83"/>
      <c r="B25" s="74" t="s">
        <v>47</v>
      </c>
      <c r="C25" s="83"/>
      <c r="D25" s="109">
        <f>AVERAGE(D5:D14,D16:D24)</f>
        <v>13.041392940206672</v>
      </c>
      <c r="E25" s="111">
        <f>AVERAGE(E5:E14,E16:E24)</f>
        <v>101.4735093499185</v>
      </c>
      <c r="F25" s="118" t="s">
        <v>774</v>
      </c>
      <c r="G25" s="109">
        <f>AVERAGE(G5:G14,G16:G24)</f>
        <v>19.636358681411622</v>
      </c>
      <c r="H25" s="109">
        <f>AVERAGE(H5:H14,H16:H24)</f>
        <v>1.9905830278168566</v>
      </c>
      <c r="I25" s="131" t="s">
        <v>774</v>
      </c>
      <c r="J25" s="119">
        <f>AVERAGE(J5:J14,J16:J24)</f>
        <v>71.065789473684205</v>
      </c>
      <c r="K25" s="119">
        <f>AVERAGE(K5:K14,K16:K24)</f>
        <v>2.0241228070175525</v>
      </c>
      <c r="L25" s="111">
        <f>AVERAGE(L5:L14,L16:L24)</f>
        <v>1.5804008863945838</v>
      </c>
      <c r="M25" s="111">
        <f>AVERAGE(M5:M14,M16:M24)</f>
        <v>0.57747018387027083</v>
      </c>
      <c r="N25" s="108"/>
    </row>
    <row r="26" spans="1:14" ht="15.6" x14ac:dyDescent="0.35">
      <c r="A26" s="83"/>
      <c r="B26" s="83" t="s">
        <v>775</v>
      </c>
      <c r="C26" s="83"/>
      <c r="D26" s="108">
        <v>0.26</v>
      </c>
      <c r="E26" s="110"/>
      <c r="F26" s="110"/>
      <c r="G26" s="84">
        <v>0.52</v>
      </c>
      <c r="H26" s="108"/>
      <c r="I26" s="108"/>
      <c r="J26" s="108">
        <v>0.44</v>
      </c>
      <c r="K26" s="108"/>
      <c r="L26" s="108">
        <v>1.86</v>
      </c>
      <c r="M26" s="108"/>
      <c r="N26" s="108"/>
    </row>
    <row r="27" spans="1:14" ht="28.8" x14ac:dyDescent="0.25">
      <c r="A27" s="83"/>
      <c r="B27" s="120" t="s">
        <v>776</v>
      </c>
      <c r="C27" s="83"/>
      <c r="D27" s="121">
        <f>+(D26*SQRT(3/4))</f>
        <v>0.22516660498395405</v>
      </c>
      <c r="E27" s="121"/>
      <c r="F27" s="121"/>
      <c r="G27" s="121">
        <f>+(G26*SQRT(3/4))</f>
        <v>0.4503332099679081</v>
      </c>
      <c r="H27" s="121"/>
      <c r="I27" s="121"/>
      <c r="J27" s="121">
        <f>+(J26*SQRT(3/4))</f>
        <v>0.38105117766515301</v>
      </c>
      <c r="K27" s="121"/>
      <c r="L27" s="121">
        <f>+(L26*SQRT(3/4))</f>
        <v>1.6108072510390559</v>
      </c>
      <c r="M27" s="108"/>
      <c r="N27" s="108"/>
    </row>
    <row r="28" spans="1:14" x14ac:dyDescent="0.25">
      <c r="A28" s="83"/>
      <c r="B28" s="83" t="s">
        <v>777</v>
      </c>
      <c r="C28" s="83"/>
      <c r="D28" s="108">
        <v>1.42</v>
      </c>
      <c r="E28" s="108"/>
      <c r="F28" s="108"/>
      <c r="G28" s="108">
        <v>1.75</v>
      </c>
      <c r="H28" s="108"/>
      <c r="I28" s="108"/>
      <c r="J28" s="108">
        <v>0.44</v>
      </c>
      <c r="K28" s="108"/>
      <c r="L28" s="108">
        <v>82.8</v>
      </c>
      <c r="M28" s="108"/>
      <c r="N28" s="108"/>
    </row>
    <row r="29" spans="1:14" x14ac:dyDescent="0.25">
      <c r="A29" s="83"/>
      <c r="B29" s="83" t="s">
        <v>778</v>
      </c>
      <c r="C29" s="83"/>
      <c r="D29" s="108">
        <v>10</v>
      </c>
      <c r="E29" s="108"/>
      <c r="F29" s="108"/>
      <c r="G29" s="108">
        <v>10</v>
      </c>
      <c r="H29" s="108"/>
      <c r="I29" s="108"/>
      <c r="J29" s="108">
        <v>6</v>
      </c>
      <c r="K29" s="108"/>
      <c r="L29" s="108">
        <v>5</v>
      </c>
      <c r="M29" s="108"/>
      <c r="N29" s="108"/>
    </row>
    <row r="30" spans="1:14" x14ac:dyDescent="0.25">
      <c r="A30" s="83"/>
      <c r="B30" s="203" t="s">
        <v>779</v>
      </c>
      <c r="C30" s="203"/>
      <c r="D30" s="122">
        <v>587</v>
      </c>
      <c r="E30" s="122"/>
      <c r="F30" s="122"/>
      <c r="G30" s="122">
        <v>829</v>
      </c>
      <c r="H30" s="122"/>
      <c r="I30" s="122"/>
      <c r="J30" s="122">
        <v>789</v>
      </c>
      <c r="K30" s="122"/>
      <c r="L30" s="122">
        <v>236</v>
      </c>
      <c r="M30" s="122"/>
      <c r="N30" s="108"/>
    </row>
    <row r="31" spans="1:14" x14ac:dyDescent="0.25">
      <c r="A31" s="123"/>
      <c r="B31" s="124"/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51"/>
    </row>
    <row r="32" spans="1:14" x14ac:dyDescent="0.25">
      <c r="B32" s="126" t="s">
        <v>780</v>
      </c>
      <c r="N32" s="51"/>
    </row>
    <row r="33" spans="2:14" ht="13.8" x14ac:dyDescent="0.25">
      <c r="B33" s="127" t="s">
        <v>781</v>
      </c>
      <c r="N33" s="51"/>
    </row>
    <row r="34" spans="2:14" ht="13.8" x14ac:dyDescent="0.25">
      <c r="B34" s="127" t="s">
        <v>782</v>
      </c>
      <c r="N34" s="51"/>
    </row>
    <row r="35" spans="2:14" ht="13.8" x14ac:dyDescent="0.25">
      <c r="B35" s="128" t="s">
        <v>783</v>
      </c>
      <c r="N35" s="51"/>
    </row>
    <row r="36" spans="2:14" ht="13.8" x14ac:dyDescent="0.25">
      <c r="B36" s="128" t="s">
        <v>784</v>
      </c>
      <c r="D36" s="129"/>
      <c r="E36" s="129"/>
      <c r="F36" s="129"/>
      <c r="G36" s="129"/>
      <c r="H36" s="129"/>
      <c r="I36" s="130"/>
      <c r="N36" s="51"/>
    </row>
  </sheetData>
  <mergeCells count="7">
    <mergeCell ref="B30:C30"/>
    <mergeCell ref="A2:N2"/>
    <mergeCell ref="A1:N1"/>
    <mergeCell ref="D3:F3"/>
    <mergeCell ref="G3:I3"/>
    <mergeCell ref="J3:K3"/>
    <mergeCell ref="L3:M3"/>
  </mergeCells>
  <phoneticPr fontId="3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Diagramok</vt:lpstr>
      </vt:variant>
      <vt:variant>
        <vt:i4>4</vt:i4>
      </vt:variant>
    </vt:vector>
  </HeadingPairs>
  <TitlesOfParts>
    <vt:vector size="14" baseType="lpstr">
      <vt:lpstr>Leírás</vt:lpstr>
      <vt:lpstr>Munkatábla</vt:lpstr>
      <vt:lpstr>Költségpéldák</vt:lpstr>
      <vt:lpstr>Költségek</vt:lpstr>
      <vt:lpstr>Eredménytábla</vt:lpstr>
      <vt:lpstr>Hibridválasztó</vt:lpstr>
      <vt:lpstr>Árjegyzék</vt:lpstr>
      <vt:lpstr>Top20_2011_korai</vt:lpstr>
      <vt:lpstr>Top20_2011_közép</vt:lpstr>
      <vt:lpstr>Nemzeti fajtajegyzék</vt:lpstr>
      <vt:lpstr>Diagram</vt:lpstr>
      <vt:lpstr>Dunántúl</vt:lpstr>
      <vt:lpstr>Alföld</vt:lpstr>
      <vt:lpstr>Országos</vt:lpstr>
    </vt:vector>
  </TitlesOfParts>
  <Company>OMMI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</dc:creator>
  <cp:lastModifiedBy>dr. Szieberth Dénes</cp:lastModifiedBy>
  <dcterms:created xsi:type="dcterms:W3CDTF">2005-10-31T03:42:17Z</dcterms:created>
  <dcterms:modified xsi:type="dcterms:W3CDTF">2013-01-19T04:37:49Z</dcterms:modified>
</cp:coreProperties>
</file>